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800" windowHeight="12540" firstSheet="8" activeTab="16"/>
  </bookViews>
  <sheets>
    <sheet name="교부 결정서" sheetId="14" state="hidden" r:id="rId1"/>
    <sheet name="분기별교부내역" sheetId="17" state="hidden" r:id="rId2"/>
    <sheet name="3분기교부내역" sheetId="23" state="hidden" r:id="rId3"/>
    <sheet name="동부" sheetId="28" state="hidden" r:id="rId4"/>
    <sheet name="서부" sheetId="29" state="hidden" r:id="rId5"/>
    <sheet name="남부" sheetId="30" state="hidden" r:id="rId6"/>
    <sheet name="북부" sheetId="31" state="hidden" r:id="rId7"/>
    <sheet name="지급계좌" sheetId="7" state="hidden" r:id="rId8"/>
    <sheet name="표지" sheetId="53" r:id="rId9"/>
    <sheet name="예산총칙" sheetId="48" r:id="rId10"/>
    <sheet name="총괄표" sheetId="55" r:id="rId11"/>
    <sheet name="세입예산서" sheetId="51" r:id="rId12"/>
    <sheet name="세출예산서" sheetId="41" r:id="rId13"/>
    <sheet name="보조금" sheetId="54" r:id="rId14"/>
    <sheet name="후원금" sheetId="49" r:id="rId15"/>
    <sheet name="잡수입" sheetId="50" r:id="rId16"/>
    <sheet name="보수일람표" sheetId="58" r:id="rId17"/>
    <sheet name="보조금명세서" sheetId="52" r:id="rId18"/>
  </sheets>
  <definedNames>
    <definedName name="_xlnm._FilterDatabase" localSheetId="11" hidden="1">세입예산서!$A$1:$Q$24</definedName>
    <definedName name="_xlnm.Print_Area" localSheetId="2">'3분기교부내역'!$A$1:$L$30</definedName>
    <definedName name="_xlnm.Print_Area" localSheetId="0">'교부 결정서'!$A$1:$E$22</definedName>
    <definedName name="_xlnm.Print_Area" localSheetId="5">남부!$A$1:$N$57</definedName>
    <definedName name="_xlnm.Print_Area" localSheetId="3">동부!$A$1:$N$56</definedName>
    <definedName name="_xlnm.Print_Area" localSheetId="13">보조금!$A$1:$P$56</definedName>
    <definedName name="_xlnm.Print_Area" localSheetId="6">북부!$A$1:$N$69</definedName>
    <definedName name="_xlnm.Print_Area" localSheetId="4">서부!$A$1:$P$60</definedName>
    <definedName name="_xlnm.Print_Area" localSheetId="11">세입예산서!$A$1:$P$24</definedName>
    <definedName name="_xlnm.Print_Area" localSheetId="12">세출예산서!$A$1:$S$68</definedName>
    <definedName name="_xlnm.Print_Area" localSheetId="15">잡수입!$A$1:$P$12</definedName>
    <definedName name="_xlnm.Print_Area" localSheetId="14">후원금!$A$1:$P$12</definedName>
    <definedName name="_xlnm.Print_Titles" localSheetId="5">남부!$4:$5</definedName>
    <definedName name="_xlnm.Print_Titles" localSheetId="13">보조금!$2:$3</definedName>
    <definedName name="_xlnm.Print_Titles" localSheetId="11">세입예산서!$3:$3</definedName>
    <definedName name="_xlnm.Print_Titles" localSheetId="12">세출예산서!$3:$4</definedName>
    <definedName name="_xlnm.Print_Titles" localSheetId="15">잡수입!$2:$3</definedName>
    <definedName name="_xlnm.Print_Titles" localSheetId="7">지급계좌!#REF!</definedName>
    <definedName name="_xlnm.Print_Titles" localSheetId="14">후원금!$2:$3</definedName>
  </definedNames>
  <calcPr calcId="144525"/>
  <fileRecoveryPr autoRecover="0"/>
</workbook>
</file>

<file path=xl/calcChain.xml><?xml version="1.0" encoding="utf-8"?>
<calcChain xmlns="http://schemas.openxmlformats.org/spreadsheetml/2006/main">
  <c r="O5" i="58" l="1"/>
  <c r="P5" i="58" s="1"/>
  <c r="K9" i="58"/>
  <c r="K10" i="58" s="1"/>
  <c r="O7" i="58"/>
  <c r="E9" i="58"/>
  <c r="E10" i="58" s="1"/>
  <c r="F9" i="58"/>
  <c r="F10" i="58" s="1"/>
  <c r="I9" i="58"/>
  <c r="I10" i="58" s="1"/>
  <c r="J9" i="58"/>
  <c r="J10" i="58" s="1"/>
  <c r="N9" i="58"/>
  <c r="N10" i="58" s="1"/>
  <c r="C9" i="58"/>
  <c r="C10" i="58" s="1"/>
  <c r="G9" i="58"/>
  <c r="G10" i="58" s="1"/>
  <c r="H9" i="58"/>
  <c r="H10" i="58" s="1"/>
  <c r="L9" i="58"/>
  <c r="L10" i="58" s="1"/>
  <c r="M9" i="58"/>
  <c r="M10" i="58" s="1"/>
  <c r="P22" i="54"/>
  <c r="P17" i="54"/>
  <c r="C14" i="58" l="1"/>
  <c r="C16" i="58"/>
  <c r="C12" i="58"/>
  <c r="C13" i="58" s="1"/>
  <c r="C15" i="58"/>
  <c r="H15" i="58"/>
  <c r="H12" i="58"/>
  <c r="H13" i="58" s="1"/>
  <c r="K14" i="58"/>
  <c r="K12" i="58"/>
  <c r="K13" i="58" s="1"/>
  <c r="K15" i="58"/>
  <c r="K16" i="58"/>
  <c r="G14" i="58"/>
  <c r="G16" i="58"/>
  <c r="G12" i="58"/>
  <c r="G13" i="58" s="1"/>
  <c r="G15" i="58"/>
  <c r="L15" i="58"/>
  <c r="L12" i="58"/>
  <c r="L13" i="58" s="1"/>
  <c r="O6" i="58"/>
  <c r="O8" i="58"/>
  <c r="E16" i="58"/>
  <c r="E14" i="58"/>
  <c r="E12" i="58"/>
  <c r="E15" i="58"/>
  <c r="I16" i="58"/>
  <c r="I12" i="58"/>
  <c r="I15" i="58"/>
  <c r="I14" i="58"/>
  <c r="M16" i="58"/>
  <c r="M14" i="58"/>
  <c r="M12" i="58"/>
  <c r="M15" i="58"/>
  <c r="N12" i="58"/>
  <c r="N15" i="58"/>
  <c r="N14" i="58"/>
  <c r="N16" i="58"/>
  <c r="J12" i="58"/>
  <c r="J15" i="58"/>
  <c r="J14" i="58"/>
  <c r="J16" i="58"/>
  <c r="F12" i="58"/>
  <c r="F15" i="58"/>
  <c r="F14" i="58"/>
  <c r="F16" i="58"/>
  <c r="L14" i="58"/>
  <c r="D9" i="58"/>
  <c r="D10" i="58" s="1"/>
  <c r="L16" i="58"/>
  <c r="H16" i="58"/>
  <c r="C11" i="58"/>
  <c r="H14" i="58"/>
  <c r="S9" i="41"/>
  <c r="S12" i="41"/>
  <c r="L14" i="41"/>
  <c r="S14" i="41" s="1"/>
  <c r="L16" i="41"/>
  <c r="S16" i="41" s="1"/>
  <c r="S38" i="41"/>
  <c r="S39" i="41"/>
  <c r="S41" i="41"/>
  <c r="S42" i="41"/>
  <c r="S43" i="41"/>
  <c r="S45" i="41"/>
  <c r="S46" i="41"/>
  <c r="S50" i="41"/>
  <c r="S53" i="41"/>
  <c r="C17" i="58" l="1"/>
  <c r="C18" i="58" s="1"/>
  <c r="O9" i="58"/>
  <c r="K17" i="58"/>
  <c r="P6" i="58"/>
  <c r="G17" i="58"/>
  <c r="G18" i="58" s="1"/>
  <c r="L17" i="58"/>
  <c r="L18" i="58" s="1"/>
  <c r="H17" i="58"/>
  <c r="H18" i="58" s="1"/>
  <c r="K18" i="58"/>
  <c r="O10" i="58"/>
  <c r="D16" i="58"/>
  <c r="O16" i="58" s="1"/>
  <c r="D14" i="58"/>
  <c r="O14" i="58" s="1"/>
  <c r="D12" i="58"/>
  <c r="D15" i="58"/>
  <c r="O15" i="58" s="1"/>
  <c r="M13" i="58"/>
  <c r="M17" i="58"/>
  <c r="M18" i="58" s="1"/>
  <c r="F13" i="58"/>
  <c r="F17" i="58" s="1"/>
  <c r="F18" i="58" s="1"/>
  <c r="N13" i="58"/>
  <c r="N17" i="58" s="1"/>
  <c r="N18" i="58" s="1"/>
  <c r="J13" i="58"/>
  <c r="J17" i="58"/>
  <c r="J18" i="58" s="1"/>
  <c r="I13" i="58"/>
  <c r="I17" i="58" s="1"/>
  <c r="I18" i="58" s="1"/>
  <c r="E13" i="58"/>
  <c r="E17" i="58" s="1"/>
  <c r="E18" i="58" s="1"/>
  <c r="E8" i="55"/>
  <c r="E7" i="55" s="1"/>
  <c r="E6" i="55" s="1"/>
  <c r="K7" i="55"/>
  <c r="E10" i="55"/>
  <c r="E9" i="55" s="1"/>
  <c r="K13" i="55"/>
  <c r="K12" i="55" s="1"/>
  <c r="E14" i="55"/>
  <c r="E13" i="55" s="1"/>
  <c r="E12" i="55" s="1"/>
  <c r="K14" i="55"/>
  <c r="E16" i="55"/>
  <c r="E15" i="55" s="1"/>
  <c r="K20" i="55"/>
  <c r="K19" i="55" s="1"/>
  <c r="K24" i="55"/>
  <c r="K23" i="55" s="1"/>
  <c r="L27" i="55"/>
  <c r="K29" i="55"/>
  <c r="K28" i="55" s="1"/>
  <c r="K34" i="55"/>
  <c r="K32" i="55" s="1"/>
  <c r="K31" i="55" s="1"/>
  <c r="S58" i="41"/>
  <c r="J26" i="55" s="1"/>
  <c r="L26" i="55" s="1"/>
  <c r="D13" i="58" l="1"/>
  <c r="O13" i="58" s="1"/>
  <c r="O12" i="58"/>
  <c r="P10" i="58"/>
  <c r="P11" i="58"/>
  <c r="K6" i="55"/>
  <c r="K5" i="55" s="1"/>
  <c r="E5" i="55"/>
  <c r="O17" i="58" l="1"/>
  <c r="P12" i="58" s="1"/>
  <c r="P18" i="58" s="1"/>
  <c r="D17" i="58"/>
  <c r="D18" i="58" s="1"/>
  <c r="H48" i="41"/>
  <c r="H29" i="41"/>
  <c r="S62" i="41"/>
  <c r="S66" i="41"/>
  <c r="S57" i="41"/>
  <c r="S51" i="41"/>
  <c r="E49" i="41" s="1"/>
  <c r="S36" i="41"/>
  <c r="S35" i="41"/>
  <c r="S34" i="41"/>
  <c r="S33" i="41"/>
  <c r="S32" i="41"/>
  <c r="S31" i="41"/>
  <c r="P50" i="54"/>
  <c r="P49" i="54"/>
  <c r="D48" i="54" s="1"/>
  <c r="O18" i="58" l="1"/>
  <c r="E56" i="41"/>
  <c r="J25" i="55"/>
  <c r="E37" i="41"/>
  <c r="E30" i="41"/>
  <c r="P38" i="54"/>
  <c r="P33" i="54"/>
  <c r="P56" i="54"/>
  <c r="D55" i="54" s="1"/>
  <c r="F55" i="54" s="1"/>
  <c r="E54" i="54"/>
  <c r="E53" i="54" s="1"/>
  <c r="P52" i="54"/>
  <c r="D51" i="54" s="1"/>
  <c r="D47" i="54" s="1"/>
  <c r="E46" i="54"/>
  <c r="P45" i="54"/>
  <c r="P44" i="54"/>
  <c r="P42" i="54"/>
  <c r="P41" i="54"/>
  <c r="P40" i="54"/>
  <c r="P37" i="54"/>
  <c r="P35" i="54"/>
  <c r="P34" i="54"/>
  <c r="P32" i="54"/>
  <c r="P31" i="54"/>
  <c r="P30" i="54"/>
  <c r="E28" i="54"/>
  <c r="P27" i="54"/>
  <c r="D26" i="54" s="1"/>
  <c r="F26" i="54" s="1"/>
  <c r="E25" i="54"/>
  <c r="I15" i="54"/>
  <c r="P15" i="54" s="1"/>
  <c r="I13" i="54"/>
  <c r="P13" i="54" s="1"/>
  <c r="P11" i="54"/>
  <c r="P8" i="54"/>
  <c r="D7" i="54" s="1"/>
  <c r="E6" i="54"/>
  <c r="J24" i="55" l="1"/>
  <c r="L25" i="55"/>
  <c r="F7" i="54"/>
  <c r="D9" i="54"/>
  <c r="I23" i="54" s="1"/>
  <c r="P23" i="54" s="1"/>
  <c r="E5" i="54"/>
  <c r="E4" i="54" s="1"/>
  <c r="D36" i="54"/>
  <c r="F36" i="54" s="1"/>
  <c r="D43" i="54"/>
  <c r="F43" i="54" s="1"/>
  <c r="D29" i="54"/>
  <c r="D54" i="54"/>
  <c r="D53" i="54" s="1"/>
  <c r="F53" i="54" s="1"/>
  <c r="D39" i="54"/>
  <c r="F39" i="54" s="1"/>
  <c r="F29" i="54"/>
  <c r="F51" i="54"/>
  <c r="I20" i="54"/>
  <c r="P20" i="54" s="1"/>
  <c r="D25" i="54"/>
  <c r="F25" i="54" s="1"/>
  <c r="L24" i="55" l="1"/>
  <c r="J23" i="55"/>
  <c r="L23" i="55" s="1"/>
  <c r="I17" i="54"/>
  <c r="D16" i="54" s="1"/>
  <c r="F16" i="54" s="1"/>
  <c r="I24" i="54"/>
  <c r="P24" i="54" s="1"/>
  <c r="F9" i="54"/>
  <c r="I22" i="54"/>
  <c r="D28" i="54"/>
  <c r="F54" i="54"/>
  <c r="I21" i="54"/>
  <c r="P21" i="54" s="1"/>
  <c r="D18" i="54" s="1"/>
  <c r="D6" i="54" s="1"/>
  <c r="F47" i="54"/>
  <c r="D46" i="54"/>
  <c r="D30" i="41"/>
  <c r="J15" i="55" s="1"/>
  <c r="L15" i="55" l="1"/>
  <c r="F28" i="54"/>
  <c r="D5" i="54"/>
  <c r="D4" i="54" s="1"/>
  <c r="F46" i="54"/>
  <c r="F18" i="54"/>
  <c r="F4" i="54" l="1"/>
  <c r="F6" i="54"/>
  <c r="F5" i="54" s="1"/>
  <c r="E8" i="41"/>
  <c r="G7" i="41"/>
  <c r="F7" i="41"/>
  <c r="P9" i="51"/>
  <c r="E10" i="41" l="1"/>
  <c r="D10" i="41" s="1"/>
  <c r="J9" i="55" s="1"/>
  <c r="L9" i="55" s="1"/>
  <c r="D8" i="41"/>
  <c r="J8" i="55" s="1"/>
  <c r="L21" i="41" l="1"/>
  <c r="S21" i="41" s="1"/>
  <c r="L22" i="41" s="1"/>
  <c r="S22" i="41" s="1"/>
  <c r="L23" i="41"/>
  <c r="S23" i="41" s="1"/>
  <c r="L18" i="41"/>
  <c r="S18" i="41" s="1"/>
  <c r="L25" i="41"/>
  <c r="S25" i="41" s="1"/>
  <c r="L24" i="41"/>
  <c r="S24" i="41" s="1"/>
  <c r="L8" i="55"/>
  <c r="I10" i="41"/>
  <c r="I8" i="41"/>
  <c r="E17" i="41" l="1"/>
  <c r="D17" i="41" l="1"/>
  <c r="J10" i="55" s="1"/>
  <c r="L10" i="55" l="1"/>
  <c r="I17" i="41"/>
  <c r="E19" i="41"/>
  <c r="E7" i="41" s="1"/>
  <c r="D19" i="41" l="1"/>
  <c r="J11" i="55" s="1"/>
  <c r="L11" i="55" l="1"/>
  <c r="J7" i="55"/>
  <c r="D7" i="41"/>
  <c r="L7" i="55" l="1"/>
  <c r="I7" i="41"/>
  <c r="D5" i="52" l="1"/>
  <c r="G48" i="41" l="1"/>
  <c r="G47" i="41" s="1"/>
  <c r="F48" i="41"/>
  <c r="F47" i="41" s="1"/>
  <c r="E52" i="41"/>
  <c r="E48" i="41" s="1"/>
  <c r="E47" i="41" s="1"/>
  <c r="H47" i="41"/>
  <c r="D52" i="41" l="1"/>
  <c r="J22" i="55" s="1"/>
  <c r="L22" i="55" s="1"/>
  <c r="P24" i="51"/>
  <c r="D23" i="51" s="1"/>
  <c r="D17" i="55" s="1"/>
  <c r="P12" i="49"/>
  <c r="D11" i="49" s="1"/>
  <c r="F17" i="55" l="1"/>
  <c r="D16" i="55"/>
  <c r="I52" i="41"/>
  <c r="D49" i="41"/>
  <c r="J21" i="55" s="1"/>
  <c r="G29" i="41"/>
  <c r="F29" i="41"/>
  <c r="D15" i="55" l="1"/>
  <c r="F15" i="55" s="1"/>
  <c r="F16" i="55"/>
  <c r="L21" i="55"/>
  <c r="J20" i="55"/>
  <c r="D48" i="41"/>
  <c r="I49" i="41"/>
  <c r="G61" i="41"/>
  <c r="F65" i="41"/>
  <c r="P8" i="50"/>
  <c r="D7" i="50" s="1"/>
  <c r="G64" i="41"/>
  <c r="G63" i="41" s="1"/>
  <c r="F60" i="41"/>
  <c r="F59" i="41" s="1"/>
  <c r="E60" i="41"/>
  <c r="E59" i="41" s="1"/>
  <c r="G55" i="41"/>
  <c r="G54" i="41" s="1"/>
  <c r="G26" i="41"/>
  <c r="G6" i="41" s="1"/>
  <c r="F26" i="41"/>
  <c r="F6" i="41" s="1"/>
  <c r="J19" i="55" l="1"/>
  <c r="L19" i="55" s="1"/>
  <c r="L20" i="55"/>
  <c r="G60" i="41"/>
  <c r="G59" i="41" s="1"/>
  <c r="G5" i="41" s="1"/>
  <c r="D61" i="41"/>
  <c r="J30" i="55" s="1"/>
  <c r="I48" i="41"/>
  <c r="D47" i="41"/>
  <c r="F64" i="41"/>
  <c r="F63" i="41" s="1"/>
  <c r="D65" i="41"/>
  <c r="J33" i="55" s="1"/>
  <c r="S28" i="41"/>
  <c r="E27" i="41" s="1"/>
  <c r="L33" i="55" l="1"/>
  <c r="L30" i="55"/>
  <c r="J29" i="55"/>
  <c r="F56" i="41"/>
  <c r="F55" i="41" s="1"/>
  <c r="F54" i="41" s="1"/>
  <c r="F5" i="41" s="1"/>
  <c r="I47" i="41"/>
  <c r="D27" i="41"/>
  <c r="J13" i="55" s="1"/>
  <c r="E26" i="41"/>
  <c r="J28" i="55" l="1"/>
  <c r="L28" i="55" s="1"/>
  <c r="L29" i="55"/>
  <c r="J12" i="55"/>
  <c r="L13" i="55"/>
  <c r="E44" i="41"/>
  <c r="D44" i="41" s="1"/>
  <c r="J18" i="55" s="1"/>
  <c r="L18" i="55" s="1"/>
  <c r="D37" i="41"/>
  <c r="J16" i="55" s="1"/>
  <c r="E40" i="41"/>
  <c r="D56" i="41"/>
  <c r="E55" i="41"/>
  <c r="E54" i="41" s="1"/>
  <c r="L16" i="55" l="1"/>
  <c r="L12" i="55"/>
  <c r="D40" i="41"/>
  <c r="J17" i="55" s="1"/>
  <c r="L17" i="55" s="1"/>
  <c r="E29" i="41"/>
  <c r="E6" i="41" s="1"/>
  <c r="E22" i="51"/>
  <c r="E21" i="51" s="1"/>
  <c r="P20" i="51"/>
  <c r="P19" i="51"/>
  <c r="P18" i="51"/>
  <c r="P13" i="51"/>
  <c r="P14" i="51"/>
  <c r="P8" i="51"/>
  <c r="E6" i="51"/>
  <c r="E5" i="51" s="1"/>
  <c r="E11" i="51"/>
  <c r="E10" i="51" s="1"/>
  <c r="E16" i="51"/>
  <c r="E15" i="51" s="1"/>
  <c r="P23" i="51"/>
  <c r="H64" i="41"/>
  <c r="J14" i="55" l="1"/>
  <c r="L14" i="55" s="1"/>
  <c r="P17" i="51"/>
  <c r="D17" i="51"/>
  <c r="D14" i="55" s="1"/>
  <c r="D7" i="51"/>
  <c r="D8" i="55" s="1"/>
  <c r="P7" i="51"/>
  <c r="P12" i="51"/>
  <c r="D12" i="51"/>
  <c r="F7" i="51"/>
  <c r="F17" i="51"/>
  <c r="E4" i="51"/>
  <c r="D7" i="55" l="1"/>
  <c r="F8" i="55"/>
  <c r="F12" i="51"/>
  <c r="D11" i="55"/>
  <c r="D13" i="55"/>
  <c r="F14" i="55"/>
  <c r="J6" i="55"/>
  <c r="L6" i="55" s="1"/>
  <c r="D16" i="51"/>
  <c r="P4" i="51"/>
  <c r="D11" i="51"/>
  <c r="D10" i="51" s="1"/>
  <c r="D6" i="51"/>
  <c r="D5" i="51" s="1"/>
  <c r="D22" i="51"/>
  <c r="D21" i="51" s="1"/>
  <c r="F21" i="51" s="1"/>
  <c r="F23" i="51"/>
  <c r="F22" i="51" s="1"/>
  <c r="D15" i="51"/>
  <c r="F15" i="51" s="1"/>
  <c r="F16" i="51"/>
  <c r="D12" i="55" l="1"/>
  <c r="F12" i="55" s="1"/>
  <c r="F13" i="55"/>
  <c r="F7" i="55"/>
  <c r="D6" i="55"/>
  <c r="F11" i="55"/>
  <c r="D10" i="55"/>
  <c r="F10" i="51"/>
  <c r="D4" i="51"/>
  <c r="F11" i="51"/>
  <c r="F6" i="51"/>
  <c r="F5" i="51" s="1"/>
  <c r="F6" i="55" l="1"/>
  <c r="D9" i="55"/>
  <c r="F9" i="55" s="1"/>
  <c r="F10" i="55"/>
  <c r="F4" i="51"/>
  <c r="S68" i="41"/>
  <c r="H63" i="41"/>
  <c r="H60" i="41"/>
  <c r="H59" i="41" s="1"/>
  <c r="H55" i="41"/>
  <c r="H54" i="41" s="1"/>
  <c r="H26" i="41"/>
  <c r="H6" i="41" s="1"/>
  <c r="P7" i="50"/>
  <c r="P12" i="50"/>
  <c r="E10" i="50"/>
  <c r="E9" i="50" s="1"/>
  <c r="E6" i="50"/>
  <c r="E5" i="50" s="1"/>
  <c r="E10" i="49"/>
  <c r="E9" i="49" s="1"/>
  <c r="P8" i="49"/>
  <c r="E6" i="49"/>
  <c r="E5" i="49" s="1"/>
  <c r="D5" i="55" l="1"/>
  <c r="F5" i="55" s="1"/>
  <c r="H5" i="41"/>
  <c r="P11" i="50"/>
  <c r="D11" i="50"/>
  <c r="S67" i="41"/>
  <c r="E67" i="41"/>
  <c r="P7" i="49"/>
  <c r="D7" i="49"/>
  <c r="E4" i="49"/>
  <c r="E4" i="50"/>
  <c r="I30" i="41"/>
  <c r="D10" i="50"/>
  <c r="F10" i="50" s="1"/>
  <c r="D6" i="50"/>
  <c r="D9" i="50"/>
  <c r="F9" i="50" s="1"/>
  <c r="F11" i="50"/>
  <c r="P11" i="49"/>
  <c r="D10" i="49"/>
  <c r="F11" i="49"/>
  <c r="P4" i="49" l="1"/>
  <c r="D67" i="41"/>
  <c r="E64" i="41"/>
  <c r="E63" i="41" s="1"/>
  <c r="E5" i="41" s="1"/>
  <c r="I61" i="41"/>
  <c r="D60" i="41"/>
  <c r="D59" i="41" s="1"/>
  <c r="I59" i="41" s="1"/>
  <c r="F7" i="50"/>
  <c r="I44" i="41"/>
  <c r="I40" i="41"/>
  <c r="I37" i="41"/>
  <c r="D55" i="41"/>
  <c r="D54" i="41" s="1"/>
  <c r="I54" i="41" s="1"/>
  <c r="I56" i="41"/>
  <c r="I65" i="41"/>
  <c r="D29" i="41"/>
  <c r="I29" i="41" s="1"/>
  <c r="F6" i="50"/>
  <c r="D5" i="50"/>
  <c r="F10" i="49"/>
  <c r="D9" i="49"/>
  <c r="F7" i="49"/>
  <c r="D6" i="49"/>
  <c r="D64" i="41" l="1"/>
  <c r="D63" i="41" s="1"/>
  <c r="J34" i="55"/>
  <c r="I67" i="41"/>
  <c r="I64" i="41" s="1"/>
  <c r="I60" i="41"/>
  <c r="I63" i="41"/>
  <c r="I55" i="41"/>
  <c r="F9" i="49"/>
  <c r="D4" i="50"/>
  <c r="F4" i="50" s="1"/>
  <c r="F5" i="50"/>
  <c r="D5" i="49"/>
  <c r="F5" i="49" s="1"/>
  <c r="F6" i="49"/>
  <c r="L34" i="55" l="1"/>
  <c r="J32" i="55"/>
  <c r="D4" i="49"/>
  <c r="F4" i="49" s="1"/>
  <c r="J31" i="55" l="1"/>
  <c r="L31" i="55" s="1"/>
  <c r="L32" i="55"/>
  <c r="J5" i="55"/>
  <c r="L5" i="55" s="1"/>
  <c r="N69" i="31"/>
  <c r="N68" i="31"/>
  <c r="N66" i="31"/>
  <c r="F67" i="31" s="1"/>
  <c r="N67" i="31" s="1"/>
  <c r="N61" i="31"/>
  <c r="N60" i="31" s="1"/>
  <c r="N59" i="31"/>
  <c r="N58" i="31"/>
  <c r="N56" i="31"/>
  <c r="N55" i="31" s="1"/>
  <c r="N54" i="31"/>
  <c r="N53" i="31" s="1"/>
  <c r="N52" i="31"/>
  <c r="N51" i="31"/>
  <c r="N50" i="31"/>
  <c r="N48" i="31"/>
  <c r="N47" i="31" s="1"/>
  <c r="N46" i="31"/>
  <c r="N45" i="31" s="1"/>
  <c r="N44" i="31"/>
  <c r="N43" i="31"/>
  <c r="N41" i="31"/>
  <c r="N40" i="31"/>
  <c r="N39" i="31"/>
  <c r="N38" i="31"/>
  <c r="N37" i="31"/>
  <c r="N35" i="31"/>
  <c r="N34" i="31"/>
  <c r="N33" i="31"/>
  <c r="N32" i="31"/>
  <c r="N31" i="31"/>
  <c r="N28" i="31"/>
  <c r="N27" i="31"/>
  <c r="N26" i="31"/>
  <c r="N25" i="31"/>
  <c r="N24" i="31"/>
  <c r="N22" i="31"/>
  <c r="N21" i="31"/>
  <c r="N20" i="31"/>
  <c r="N19" i="31"/>
  <c r="N18" i="31"/>
  <c r="N15" i="31"/>
  <c r="N14" i="31"/>
  <c r="N13" i="31"/>
  <c r="N12" i="31"/>
  <c r="N11" i="31"/>
  <c r="N51" i="30"/>
  <c r="N50" i="30"/>
  <c r="N49" i="30"/>
  <c r="N47" i="30"/>
  <c r="N46" i="30" s="1"/>
  <c r="N45" i="30"/>
  <c r="N44" i="30"/>
  <c r="N42" i="30"/>
  <c r="N41" i="30"/>
  <c r="N40" i="30"/>
  <c r="N39" i="30"/>
  <c r="N38" i="30"/>
  <c r="N37" i="30"/>
  <c r="N36" i="30"/>
  <c r="N35" i="30"/>
  <c r="N32" i="30"/>
  <c r="N31" i="30"/>
  <c r="N30" i="30"/>
  <c r="N29" i="30"/>
  <c r="F20" i="30"/>
  <c r="F26" i="30" s="1"/>
  <c r="N26" i="30" s="1"/>
  <c r="E20" i="30"/>
  <c r="E26" i="30" s="1"/>
  <c r="E32" i="30" s="1"/>
  <c r="E38" i="30" s="1"/>
  <c r="F19" i="30"/>
  <c r="N19" i="30" s="1"/>
  <c r="E19" i="30"/>
  <c r="E25" i="30" s="1"/>
  <c r="E37" i="30" s="1"/>
  <c r="F18" i="30"/>
  <c r="F24" i="30" s="1"/>
  <c r="N24" i="30" s="1"/>
  <c r="E18" i="30"/>
  <c r="E30" i="30" s="1"/>
  <c r="F17" i="30"/>
  <c r="N17" i="30" s="1"/>
  <c r="E17" i="30"/>
  <c r="E23" i="30" s="1"/>
  <c r="E35" i="30" s="1"/>
  <c r="F16" i="30"/>
  <c r="F22" i="30" s="1"/>
  <c r="E16" i="30"/>
  <c r="E28" i="30" s="1"/>
  <c r="N14" i="30"/>
  <c r="N13" i="30"/>
  <c r="N12" i="30"/>
  <c r="N11" i="30"/>
  <c r="N10" i="30"/>
  <c r="O60" i="29"/>
  <c r="P60" i="29" s="1"/>
  <c r="O58" i="29"/>
  <c r="P58" i="29" s="1"/>
  <c r="O56" i="29"/>
  <c r="P56" i="29" s="1"/>
  <c r="O54" i="29"/>
  <c r="P54" i="29" s="1"/>
  <c r="O52" i="29"/>
  <c r="P52" i="29" s="1"/>
  <c r="O48" i="29"/>
  <c r="P48" i="29" s="1"/>
  <c r="O47" i="29"/>
  <c r="P47" i="29" s="1"/>
  <c r="O46" i="29"/>
  <c r="P46" i="29" s="1"/>
  <c r="O45" i="29"/>
  <c r="P45" i="29" s="1"/>
  <c r="O44" i="29"/>
  <c r="P44" i="29" s="1"/>
  <c r="O43" i="29"/>
  <c r="P43" i="29" s="1"/>
  <c r="O41" i="29"/>
  <c r="P41" i="29" s="1"/>
  <c r="O40" i="29"/>
  <c r="P40" i="29" s="1"/>
  <c r="O39" i="29"/>
  <c r="P39" i="29" s="1"/>
  <c r="O38" i="29"/>
  <c r="P38" i="29" s="1"/>
  <c r="O37" i="29"/>
  <c r="P37" i="29" s="1"/>
  <c r="O36" i="29"/>
  <c r="P36" i="29" s="1"/>
  <c r="O35" i="29"/>
  <c r="P35" i="29" s="1"/>
  <c r="O34" i="29"/>
  <c r="P34" i="29" s="1"/>
  <c r="O33" i="29"/>
  <c r="P33" i="29" s="1"/>
  <c r="O32" i="29"/>
  <c r="P32" i="29" s="1"/>
  <c r="O31" i="29"/>
  <c r="P31" i="29" s="1"/>
  <c r="O30" i="29"/>
  <c r="P30" i="29" s="1"/>
  <c r="O29" i="29"/>
  <c r="P29" i="29" s="1"/>
  <c r="G28" i="29"/>
  <c r="O28" i="29" s="1"/>
  <c r="P28" i="29" s="1"/>
  <c r="O27" i="29"/>
  <c r="P27" i="29" s="1"/>
  <c r="O25" i="29"/>
  <c r="P25" i="29" s="1"/>
  <c r="O24" i="29"/>
  <c r="P24" i="29" s="1"/>
  <c r="O23" i="29"/>
  <c r="P23" i="29" s="1"/>
  <c r="O22" i="29"/>
  <c r="P22" i="29" s="1"/>
  <c r="O21" i="29"/>
  <c r="P21" i="29" s="1"/>
  <c r="O19" i="29"/>
  <c r="P19" i="29" s="1"/>
  <c r="O18" i="29"/>
  <c r="P18" i="29" s="1"/>
  <c r="O16" i="29"/>
  <c r="P16" i="29" s="1"/>
  <c r="O15" i="29"/>
  <c r="P15" i="29" s="1"/>
  <c r="O14" i="29"/>
  <c r="P14" i="29" s="1"/>
  <c r="O13" i="29"/>
  <c r="P13" i="29" s="1"/>
  <c r="O12" i="29"/>
  <c r="P12" i="29" s="1"/>
  <c r="O11" i="29"/>
  <c r="P11" i="29" s="1"/>
  <c r="O10" i="29"/>
  <c r="P10" i="29" s="1"/>
  <c r="N50" i="28"/>
  <c r="N49" i="28"/>
  <c r="N48" i="28"/>
  <c r="N46" i="28"/>
  <c r="N45" i="28"/>
  <c r="N44" i="28" s="1"/>
  <c r="N43" i="28"/>
  <c r="N42" i="28"/>
  <c r="N40" i="28"/>
  <c r="N39" i="28"/>
  <c r="N38" i="28"/>
  <c r="N37" i="28"/>
  <c r="J29" i="28"/>
  <c r="F29" i="28"/>
  <c r="F36" i="28" s="1"/>
  <c r="N36" i="28" s="1"/>
  <c r="E29" i="28"/>
  <c r="E36" i="28" s="1"/>
  <c r="J28" i="28"/>
  <c r="N28" i="28" s="1"/>
  <c r="F28" i="28"/>
  <c r="F35" i="28" s="1"/>
  <c r="N35" i="28" s="1"/>
  <c r="E28" i="28"/>
  <c r="E35" i="28" s="1"/>
  <c r="J27" i="28"/>
  <c r="F27" i="28"/>
  <c r="F34" i="28" s="1"/>
  <c r="N34" i="28" s="1"/>
  <c r="E27" i="28"/>
  <c r="E34" i="28" s="1"/>
  <c r="J26" i="28"/>
  <c r="F26" i="28"/>
  <c r="F33" i="28" s="1"/>
  <c r="N33" i="28" s="1"/>
  <c r="E26" i="28"/>
  <c r="E33" i="28" s="1"/>
  <c r="J25" i="28"/>
  <c r="F25" i="28"/>
  <c r="F32" i="28" s="1"/>
  <c r="N32" i="28" s="1"/>
  <c r="E25" i="28"/>
  <c r="E32" i="28" s="1"/>
  <c r="J24" i="28"/>
  <c r="N24" i="28" s="1"/>
  <c r="F24" i="28"/>
  <c r="F31" i="28" s="1"/>
  <c r="N31" i="28" s="1"/>
  <c r="E24" i="28"/>
  <c r="E31" i="28" s="1"/>
  <c r="F22" i="28"/>
  <c r="N22" i="28" s="1"/>
  <c r="E22" i="28"/>
  <c r="F21" i="28"/>
  <c r="N21" i="28" s="1"/>
  <c r="E21" i="28"/>
  <c r="F20" i="28"/>
  <c r="N20" i="28" s="1"/>
  <c r="E20" i="28"/>
  <c r="F19" i="28"/>
  <c r="N19" i="28" s="1"/>
  <c r="E19" i="28"/>
  <c r="F18" i="28"/>
  <c r="N18" i="28" s="1"/>
  <c r="E18" i="28"/>
  <c r="F17" i="28"/>
  <c r="N17" i="28" s="1"/>
  <c r="E17" i="28"/>
  <c r="N15" i="28"/>
  <c r="N14" i="28"/>
  <c r="N13" i="28"/>
  <c r="N12" i="28"/>
  <c r="N11" i="28"/>
  <c r="N10" i="28"/>
  <c r="D11" i="23"/>
  <c r="D22" i="17"/>
  <c r="C22" i="17" s="1"/>
  <c r="D17" i="17"/>
  <c r="C17" i="17" s="1"/>
  <c r="M9" i="17" s="1"/>
  <c r="D12" i="17"/>
  <c r="C12" i="17" s="1"/>
  <c r="M8" i="17" s="1"/>
  <c r="D7" i="17"/>
  <c r="C7" i="17" s="1"/>
  <c r="M7" i="17" s="1"/>
  <c r="D25" i="17"/>
  <c r="I23" i="17"/>
  <c r="I21" i="17" s="1"/>
  <c r="H23" i="17"/>
  <c r="H21" i="17" s="1"/>
  <c r="G23" i="17"/>
  <c r="G21" i="17" s="1"/>
  <c r="F23" i="17"/>
  <c r="I18" i="17"/>
  <c r="I16" i="17" s="1"/>
  <c r="G18" i="17"/>
  <c r="G16" i="17" s="1"/>
  <c r="F18" i="17"/>
  <c r="F16" i="17" s="1"/>
  <c r="I13" i="17"/>
  <c r="I11" i="17" s="1"/>
  <c r="G13" i="17"/>
  <c r="G11" i="17" s="1"/>
  <c r="F13" i="17"/>
  <c r="F11" i="17" s="1"/>
  <c r="D20" i="17"/>
  <c r="D15" i="17"/>
  <c r="C15" i="17" s="1"/>
  <c r="D10" i="17"/>
  <c r="I8" i="17"/>
  <c r="I6" i="17" s="1"/>
  <c r="G8" i="17"/>
  <c r="G6" i="17" s="1"/>
  <c r="F8" i="17"/>
  <c r="F6" i="17" s="1"/>
  <c r="C10" i="17"/>
  <c r="C20" i="17"/>
  <c r="C25" i="17"/>
  <c r="H6" i="17"/>
  <c r="H11" i="17"/>
  <c r="H16" i="17"/>
  <c r="N48" i="30"/>
  <c r="N18" i="30"/>
  <c r="N20" i="30"/>
  <c r="F23" i="30"/>
  <c r="N23" i="30" s="1"/>
  <c r="F25" i="30"/>
  <c r="N25" i="30" s="1"/>
  <c r="E31" i="30"/>
  <c r="E29" i="30" l="1"/>
  <c r="E24" i="30"/>
  <c r="E36" i="30" s="1"/>
  <c r="N27" i="28"/>
  <c r="N9" i="30"/>
  <c r="D9" i="30" s="1"/>
  <c r="E22" i="30"/>
  <c r="E34" i="30" s="1"/>
  <c r="N26" i="28"/>
  <c r="N30" i="28"/>
  <c r="D30" i="28" s="1"/>
  <c r="G10" i="23" s="1"/>
  <c r="N25" i="28"/>
  <c r="N29" i="28"/>
  <c r="N23" i="31"/>
  <c r="N49" i="31"/>
  <c r="N16" i="30"/>
  <c r="N42" i="31"/>
  <c r="D23" i="17"/>
  <c r="C23" i="17" s="1"/>
  <c r="D18" i="17"/>
  <c r="C18" i="17" s="1"/>
  <c r="C13" i="14" s="1"/>
  <c r="D8" i="17"/>
  <c r="C8" i="17" s="1"/>
  <c r="C11" i="14" s="1"/>
  <c r="F21" i="17"/>
  <c r="F5" i="17" s="1"/>
  <c r="N41" i="28"/>
  <c r="N36" i="31"/>
  <c r="N30" i="31"/>
  <c r="N17" i="31"/>
  <c r="N9" i="28"/>
  <c r="D9" i="28" s="1"/>
  <c r="G8" i="23" s="1"/>
  <c r="D9" i="29"/>
  <c r="H8" i="23" s="1"/>
  <c r="P17" i="29"/>
  <c r="D17" i="29" s="1"/>
  <c r="P26" i="29"/>
  <c r="D26" i="29" s="1"/>
  <c r="H10" i="23" s="1"/>
  <c r="N57" i="31"/>
  <c r="N10" i="31"/>
  <c r="D9" i="31" s="1"/>
  <c r="D13" i="17"/>
  <c r="C13" i="17" s="1"/>
  <c r="C12" i="14" s="1"/>
  <c r="B12" i="14"/>
  <c r="B14" i="14"/>
  <c r="D12" i="23"/>
  <c r="F28" i="30"/>
  <c r="N22" i="30"/>
  <c r="N21" i="30" s="1"/>
  <c r="D15" i="30" s="1"/>
  <c r="H5" i="17"/>
  <c r="I5" i="17"/>
  <c r="G5" i="17"/>
  <c r="D9" i="23"/>
  <c r="N47" i="28"/>
  <c r="D8" i="23"/>
  <c r="N15" i="30"/>
  <c r="N43" i="30"/>
  <c r="H9" i="23"/>
  <c r="D10" i="23"/>
  <c r="I8" i="23"/>
  <c r="M10" i="17"/>
  <c r="C14" i="14"/>
  <c r="J8" i="23"/>
  <c r="B13" i="14"/>
  <c r="N16" i="28"/>
  <c r="P9" i="29"/>
  <c r="D16" i="31" l="1"/>
  <c r="J9" i="23" s="1"/>
  <c r="N23" i="28"/>
  <c r="D29" i="31"/>
  <c r="J10" i="23" s="1"/>
  <c r="D16" i="28"/>
  <c r="G9" i="23" s="1"/>
  <c r="C10" i="14"/>
  <c r="D7" i="23"/>
  <c r="D6" i="23" s="1"/>
  <c r="D5" i="23" s="1"/>
  <c r="N28" i="30"/>
  <c r="N27" i="30" s="1"/>
  <c r="F34" i="30"/>
  <c r="N34" i="30" s="1"/>
  <c r="N33" i="30" s="1"/>
  <c r="I9" i="23"/>
  <c r="G49" i="29"/>
  <c r="F8" i="23"/>
  <c r="K8" i="23" s="1"/>
  <c r="F63" i="31" l="1"/>
  <c r="F65" i="31" s="1"/>
  <c r="N65" i="31" s="1"/>
  <c r="D64" i="31" s="1"/>
  <c r="J12" i="23" s="1"/>
  <c r="F51" i="28"/>
  <c r="F52" i="28" s="1"/>
  <c r="F9" i="23"/>
  <c r="K9" i="23" s="1"/>
  <c r="D27" i="30"/>
  <c r="N51" i="28"/>
  <c r="D51" i="28" s="1"/>
  <c r="G51" i="29"/>
  <c r="O49" i="29"/>
  <c r="P49" i="29" s="1"/>
  <c r="N63" i="31" l="1"/>
  <c r="D62" i="31" s="1"/>
  <c r="J11" i="23" s="1"/>
  <c r="J7" i="23" s="1"/>
  <c r="I10" i="23"/>
  <c r="F10" i="23" s="1"/>
  <c r="K10" i="23" s="1"/>
  <c r="F52" i="30"/>
  <c r="G57" i="29"/>
  <c r="O51" i="29"/>
  <c r="G55" i="29"/>
  <c r="O55" i="29" s="1"/>
  <c r="P55" i="29" s="1"/>
  <c r="B11" i="14"/>
  <c r="N52" i="28"/>
  <c r="F54" i="28"/>
  <c r="D49" i="29"/>
  <c r="G11" i="23"/>
  <c r="D8" i="31" l="1"/>
  <c r="D7" i="31" s="1"/>
  <c r="D6" i="31" s="1"/>
  <c r="F53" i="30"/>
  <c r="N52" i="30"/>
  <c r="D52" i="30" s="1"/>
  <c r="I11" i="23" s="1"/>
  <c r="N54" i="28"/>
  <c r="F55" i="28"/>
  <c r="G59" i="29"/>
  <c r="O59" i="29" s="1"/>
  <c r="P59" i="29" s="1"/>
  <c r="O57" i="29"/>
  <c r="P57" i="29" s="1"/>
  <c r="J6" i="23"/>
  <c r="J5" i="23" s="1"/>
  <c r="E24" i="17"/>
  <c r="H11" i="23"/>
  <c r="F53" i="28"/>
  <c r="N53" i="28" s="1"/>
  <c r="B10" i="14"/>
  <c r="G53" i="29"/>
  <c r="O53" i="29" s="1"/>
  <c r="P53" i="29" s="1"/>
  <c r="P51" i="29"/>
  <c r="F11" i="23" l="1"/>
  <c r="K11" i="23" s="1"/>
  <c r="F57" i="30"/>
  <c r="N57" i="30" s="1"/>
  <c r="N53" i="30"/>
  <c r="F54" i="30" s="1"/>
  <c r="N54" i="30" s="1"/>
  <c r="F55" i="30"/>
  <c r="N55" i="30" s="1"/>
  <c r="F56" i="30"/>
  <c r="N56" i="30" s="1"/>
  <c r="D24" i="17"/>
  <c r="E21" i="17"/>
  <c r="N55" i="28"/>
  <c r="F56" i="28"/>
  <c r="N56" i="28" s="1"/>
  <c r="P50" i="29"/>
  <c r="D53" i="30" l="1"/>
  <c r="D52" i="28"/>
  <c r="G12" i="23" s="1"/>
  <c r="D8" i="28"/>
  <c r="D7" i="28" s="1"/>
  <c r="D6" i="28" s="1"/>
  <c r="C24" i="17"/>
  <c r="D14" i="14" s="1"/>
  <c r="D21" i="17"/>
  <c r="C21" i="17" s="1"/>
  <c r="D50" i="29"/>
  <c r="P8" i="29"/>
  <c r="P7" i="29" s="1"/>
  <c r="P6" i="29" s="1"/>
  <c r="I12" i="23" l="1"/>
  <c r="I7" i="23" s="1"/>
  <c r="D8" i="30"/>
  <c r="D7" i="30" s="1"/>
  <c r="D6" i="30" s="1"/>
  <c r="H12" i="23"/>
  <c r="H7" i="23" s="1"/>
  <c r="D8" i="29"/>
  <c r="D7" i="29" s="1"/>
  <c r="D6" i="29" s="1"/>
  <c r="E14" i="14"/>
  <c r="E8" i="7"/>
  <c r="G7" i="23"/>
  <c r="F12" i="23" l="1"/>
  <c r="K12" i="23" s="1"/>
  <c r="E19" i="17"/>
  <c r="I6" i="23"/>
  <c r="I5" i="23" s="1"/>
  <c r="H6" i="23"/>
  <c r="H5" i="23" s="1"/>
  <c r="E14" i="17"/>
  <c r="E9" i="17"/>
  <c r="G6" i="23"/>
  <c r="G5" i="23" s="1"/>
  <c r="F7" i="23"/>
  <c r="D19" i="17" l="1"/>
  <c r="E16" i="17"/>
  <c r="F6" i="23"/>
  <c r="K7" i="23"/>
  <c r="D9" i="17"/>
  <c r="E6" i="17"/>
  <c r="D14" i="17"/>
  <c r="E11" i="17"/>
  <c r="C19" i="17" l="1"/>
  <c r="D13" i="14" s="1"/>
  <c r="D16" i="17"/>
  <c r="C16" i="17" s="1"/>
  <c r="C14" i="17"/>
  <c r="D12" i="14" s="1"/>
  <c r="D11" i="17"/>
  <c r="C11" i="17" s="1"/>
  <c r="D6" i="17"/>
  <c r="C9" i="17"/>
  <c r="D11" i="14" s="1"/>
  <c r="F5" i="23"/>
  <c r="K5" i="23" s="1"/>
  <c r="K6" i="23"/>
  <c r="E5" i="17"/>
  <c r="E7" i="7" l="1"/>
  <c r="E13" i="14"/>
  <c r="C6" i="17"/>
  <c r="C5" i="17" s="1"/>
  <c r="D5" i="17"/>
  <c r="E6" i="7"/>
  <c r="E12" i="14"/>
  <c r="E5" i="7"/>
  <c r="D10" i="14"/>
  <c r="E11" i="14"/>
  <c r="E4" i="7" l="1"/>
  <c r="E10" i="14"/>
  <c r="I27" i="41" l="1"/>
  <c r="D26" i="41"/>
  <c r="I26" i="41" l="1"/>
  <c r="D6" i="41"/>
  <c r="D5" i="41" l="1"/>
  <c r="I5" i="41" s="1"/>
  <c r="I6" i="41"/>
</calcChain>
</file>

<file path=xl/comments1.xml><?xml version="1.0" encoding="utf-8"?>
<comments xmlns="http://schemas.openxmlformats.org/spreadsheetml/2006/main">
  <authors>
    <author>고혜란</author>
  </authors>
  <commentList>
    <comment ref="E10" authorId="0">
      <text>
        <r>
          <rPr>
            <b/>
            <sz val="9"/>
            <color indexed="81"/>
            <rFont val="돋움"/>
            <family val="3"/>
            <charset val="129"/>
          </rPr>
          <t>최정선</t>
        </r>
        <r>
          <rPr>
            <b/>
            <sz val="9"/>
            <color indexed="81"/>
            <rFont val="Tahoma"/>
            <family val="2"/>
          </rPr>
          <t xml:space="preserve"> 1</t>
        </r>
        <r>
          <rPr>
            <b/>
            <sz val="9"/>
            <color indexed="81"/>
            <rFont val="돋움"/>
            <family val="3"/>
            <charset val="129"/>
          </rPr>
          <t>월</t>
        </r>
        <r>
          <rPr>
            <b/>
            <sz val="9"/>
            <color indexed="81"/>
            <rFont val="Tahoma"/>
            <family val="2"/>
          </rPr>
          <t xml:space="preserve"> </t>
        </r>
        <r>
          <rPr>
            <b/>
            <sz val="9"/>
            <color indexed="81"/>
            <rFont val="돋움"/>
            <family val="3"/>
            <charset val="129"/>
          </rPr>
          <t>승급</t>
        </r>
      </text>
    </comment>
    <comment ref="E11" authorId="0">
      <text>
        <r>
          <rPr>
            <b/>
            <sz val="9"/>
            <color indexed="81"/>
            <rFont val="돋움"/>
            <family val="3"/>
            <charset val="129"/>
          </rPr>
          <t>장원욱</t>
        </r>
        <r>
          <rPr>
            <b/>
            <sz val="9"/>
            <color indexed="81"/>
            <rFont val="Tahoma"/>
            <family val="2"/>
          </rPr>
          <t xml:space="preserve"> 10</t>
        </r>
        <r>
          <rPr>
            <b/>
            <sz val="9"/>
            <color indexed="81"/>
            <rFont val="돋움"/>
            <family val="3"/>
            <charset val="129"/>
          </rPr>
          <t>월승급</t>
        </r>
      </text>
    </comment>
    <comment ref="E12" authorId="0">
      <text>
        <r>
          <rPr>
            <b/>
            <sz val="9"/>
            <color indexed="81"/>
            <rFont val="돋움"/>
            <family val="3"/>
            <charset val="129"/>
          </rPr>
          <t>이상호</t>
        </r>
        <r>
          <rPr>
            <b/>
            <sz val="9"/>
            <color indexed="81"/>
            <rFont val="Tahoma"/>
            <family val="2"/>
          </rPr>
          <t xml:space="preserve"> 1</t>
        </r>
        <r>
          <rPr>
            <b/>
            <sz val="9"/>
            <color indexed="81"/>
            <rFont val="돋움"/>
            <family val="3"/>
            <charset val="129"/>
          </rPr>
          <t>월</t>
        </r>
        <r>
          <rPr>
            <b/>
            <sz val="9"/>
            <color indexed="81"/>
            <rFont val="Tahoma"/>
            <family val="2"/>
          </rPr>
          <t xml:space="preserve"> </t>
        </r>
        <r>
          <rPr>
            <b/>
            <sz val="9"/>
            <color indexed="81"/>
            <rFont val="돋움"/>
            <family val="3"/>
            <charset val="129"/>
          </rPr>
          <t>승급</t>
        </r>
      </text>
    </comment>
    <comment ref="E13" authorId="0">
      <text>
        <r>
          <rPr>
            <b/>
            <sz val="9"/>
            <color indexed="81"/>
            <rFont val="돋움"/>
            <family val="3"/>
            <charset val="129"/>
          </rPr>
          <t>김태우</t>
        </r>
        <r>
          <rPr>
            <b/>
            <sz val="9"/>
            <color indexed="81"/>
            <rFont val="Tahoma"/>
            <family val="2"/>
          </rPr>
          <t xml:space="preserve"> 7</t>
        </r>
        <r>
          <rPr>
            <b/>
            <sz val="9"/>
            <color indexed="81"/>
            <rFont val="돋움"/>
            <family val="3"/>
            <charset val="129"/>
          </rPr>
          <t>월승급</t>
        </r>
      </text>
    </comment>
    <comment ref="E15" authorId="0">
      <text>
        <r>
          <rPr>
            <b/>
            <sz val="9"/>
            <color indexed="81"/>
            <rFont val="돋움"/>
            <family val="3"/>
            <charset val="129"/>
          </rPr>
          <t>정해인</t>
        </r>
        <r>
          <rPr>
            <b/>
            <sz val="9"/>
            <color indexed="81"/>
            <rFont val="Tahoma"/>
            <family val="2"/>
          </rPr>
          <t xml:space="preserve"> 7</t>
        </r>
        <r>
          <rPr>
            <b/>
            <sz val="9"/>
            <color indexed="81"/>
            <rFont val="돋움"/>
            <family val="3"/>
            <charset val="129"/>
          </rPr>
          <t>월</t>
        </r>
        <r>
          <rPr>
            <b/>
            <sz val="9"/>
            <color indexed="81"/>
            <rFont val="Tahoma"/>
            <family val="2"/>
          </rPr>
          <t xml:space="preserve"> </t>
        </r>
        <r>
          <rPr>
            <b/>
            <sz val="9"/>
            <color indexed="81"/>
            <rFont val="돋움"/>
            <family val="3"/>
            <charset val="129"/>
          </rPr>
          <t>승급</t>
        </r>
      </text>
    </comment>
  </commentList>
</comments>
</file>

<file path=xl/comments2.xml><?xml version="1.0" encoding="utf-8"?>
<comments xmlns="http://schemas.openxmlformats.org/spreadsheetml/2006/main">
  <authors>
    <author>user</author>
  </authors>
  <commentList>
    <comment ref="E44" authorId="0">
      <text>
        <r>
          <rPr>
            <b/>
            <sz val="9"/>
            <color indexed="81"/>
            <rFont val="돋움"/>
            <family val="3"/>
            <charset val="129"/>
          </rPr>
          <t>황현구-배우자×3개월</t>
        </r>
      </text>
    </comment>
    <comment ref="E45" authorId="0">
      <text>
        <r>
          <rPr>
            <b/>
            <sz val="9"/>
            <color indexed="81"/>
            <rFont val="돋움"/>
            <family val="3"/>
            <charset val="129"/>
          </rPr>
          <t>김송이-모×1개월</t>
        </r>
      </text>
    </comment>
  </commentList>
</comments>
</file>

<file path=xl/sharedStrings.xml><?xml version="1.0" encoding="utf-8"?>
<sst xmlns="http://schemas.openxmlformats.org/spreadsheetml/2006/main" count="1519" uniqueCount="526">
  <si>
    <t>서부</t>
    <phoneticPr fontId="2" type="noConversion"/>
  </si>
  <si>
    <t>비 고</t>
    <phoneticPr fontId="2" type="noConversion"/>
  </si>
  <si>
    <t>동부</t>
    <phoneticPr fontId="2" type="noConversion"/>
  </si>
  <si>
    <t>남부</t>
    <phoneticPr fontId="2" type="noConversion"/>
  </si>
  <si>
    <t>북부</t>
    <phoneticPr fontId="2" type="noConversion"/>
  </si>
  <si>
    <t>(단위 : 원)</t>
    <phoneticPr fontId="2" type="noConversion"/>
  </si>
  <si>
    <t>구  분</t>
    <phoneticPr fontId="2" type="noConversion"/>
  </si>
  <si>
    <t>보  조  예  산  액</t>
    <phoneticPr fontId="2" type="noConversion"/>
  </si>
  <si>
    <t>예산액</t>
    <phoneticPr fontId="2" type="noConversion"/>
  </si>
  <si>
    <t>기교부액</t>
    <phoneticPr fontId="2" type="noConversion"/>
  </si>
  <si>
    <t>금회교부액</t>
    <phoneticPr fontId="2" type="noConversion"/>
  </si>
  <si>
    <t>잔   액</t>
    <phoneticPr fontId="2" type="noConversion"/>
  </si>
  <si>
    <t>계</t>
    <phoneticPr fontId="2" type="noConversion"/>
  </si>
  <si>
    <t>서부희망케어센터</t>
    <phoneticPr fontId="2" type="noConversion"/>
  </si>
  <si>
    <t>남부희망케어센터</t>
    <phoneticPr fontId="2" type="noConversion"/>
  </si>
  <si>
    <t>북부희망케어센터</t>
    <phoneticPr fontId="2" type="noConversion"/>
  </si>
  <si>
    <t>관</t>
    <phoneticPr fontId="2" type="noConversion"/>
  </si>
  <si>
    <t>3분기</t>
  </si>
  <si>
    <t>2분기</t>
  </si>
  <si>
    <t>4분기</t>
  </si>
  <si>
    <t>동부희망케어센터</t>
    <phoneticPr fontId="2" type="noConversion"/>
  </si>
  <si>
    <t>구분</t>
  </si>
  <si>
    <t>계</t>
  </si>
  <si>
    <t>사무비</t>
  </si>
  <si>
    <t>재산조성비</t>
  </si>
  <si>
    <t>사업비</t>
  </si>
  <si>
    <t>소 계</t>
  </si>
  <si>
    <t>인건비</t>
  </si>
  <si>
    <t>업무추진비</t>
  </si>
  <si>
    <t>운영비</t>
  </si>
  <si>
    <t>동부</t>
  </si>
  <si>
    <t>서부</t>
  </si>
  <si>
    <t>남부</t>
  </si>
  <si>
    <t>북부</t>
  </si>
  <si>
    <t>소계</t>
    <phoneticPr fontId="2" type="noConversion"/>
  </si>
  <si>
    <t>(특별사업비)</t>
    <phoneticPr fontId="2" type="noConversion"/>
  </si>
  <si>
    <t>소계</t>
    <phoneticPr fontId="2" type="noConversion"/>
  </si>
  <si>
    <t>1분기</t>
    <phoneticPr fontId="2" type="noConversion"/>
  </si>
  <si>
    <t>1분기</t>
    <phoneticPr fontId="2" type="noConversion"/>
  </si>
  <si>
    <t>(단위: 원)</t>
    <phoneticPr fontId="2" type="noConversion"/>
  </si>
  <si>
    <t>센터</t>
    <phoneticPr fontId="2" type="noConversion"/>
  </si>
  <si>
    <t>(단위: 원)</t>
    <phoneticPr fontId="2" type="noConversion"/>
  </si>
  <si>
    <t>과목 구분</t>
    <phoneticPr fontId="2" type="noConversion"/>
  </si>
  <si>
    <t>계</t>
    <phoneticPr fontId="2" type="noConversion"/>
  </si>
  <si>
    <t xml:space="preserve">동부 </t>
    <phoneticPr fontId="2" type="noConversion"/>
  </si>
  <si>
    <t>서부</t>
    <phoneticPr fontId="2" type="noConversion"/>
  </si>
  <si>
    <t>남부</t>
    <phoneticPr fontId="2" type="noConversion"/>
  </si>
  <si>
    <t>북부</t>
    <phoneticPr fontId="2" type="noConversion"/>
  </si>
  <si>
    <t>비고</t>
    <phoneticPr fontId="2" type="noConversion"/>
  </si>
  <si>
    <t>항</t>
    <phoneticPr fontId="2" type="noConversion"/>
  </si>
  <si>
    <t>목</t>
    <phoneticPr fontId="2" type="noConversion"/>
  </si>
  <si>
    <t>인건비</t>
    <phoneticPr fontId="2" type="noConversion"/>
  </si>
  <si>
    <t>소계</t>
    <phoneticPr fontId="2" type="noConversion"/>
  </si>
  <si>
    <t>기본급</t>
    <phoneticPr fontId="2" type="noConversion"/>
  </si>
  <si>
    <t>상여금</t>
    <phoneticPr fontId="2" type="noConversion"/>
  </si>
  <si>
    <t>제수당</t>
    <phoneticPr fontId="2" type="noConversion"/>
  </si>
  <si>
    <t>퇴직적립금</t>
    <phoneticPr fontId="2" type="noConversion"/>
  </si>
  <si>
    <t>사회보험금</t>
    <phoneticPr fontId="2" type="noConversion"/>
  </si>
  <si>
    <t>업무추진비</t>
    <phoneticPr fontId="2" type="noConversion"/>
  </si>
  <si>
    <t>기관운영비(활동비)</t>
    <phoneticPr fontId="2" type="noConversion"/>
  </si>
  <si>
    <t xml:space="preserve">회의비 </t>
    <phoneticPr fontId="2" type="noConversion"/>
  </si>
  <si>
    <t>운영비</t>
    <phoneticPr fontId="2" type="noConversion"/>
  </si>
  <si>
    <t>여비</t>
    <phoneticPr fontId="2" type="noConversion"/>
  </si>
  <si>
    <t>시설장비유지비</t>
    <phoneticPr fontId="2" type="noConversion"/>
  </si>
  <si>
    <t>기타 운영비(후생경비)</t>
    <phoneticPr fontId="2" type="noConversion"/>
  </si>
  <si>
    <t>재산조성비</t>
    <phoneticPr fontId="2" type="noConversion"/>
  </si>
  <si>
    <t>자원봉사활동비</t>
    <phoneticPr fontId="2" type="noConversion"/>
  </si>
  <si>
    <t xml:space="preserve">지역사회 조직화 </t>
    <phoneticPr fontId="2" type="noConversion"/>
  </si>
  <si>
    <t>예산액</t>
    <phoneticPr fontId="2" type="noConversion"/>
  </si>
  <si>
    <t>기 교부액</t>
    <phoneticPr fontId="2" type="noConversion"/>
  </si>
  <si>
    <t>잔액</t>
    <phoneticPr fontId="2" type="noConversion"/>
  </si>
  <si>
    <t>관</t>
    <phoneticPr fontId="2" type="noConversion"/>
  </si>
  <si>
    <t>사무비</t>
    <phoneticPr fontId="2" type="noConversion"/>
  </si>
  <si>
    <t>시설비</t>
    <phoneticPr fontId="2" type="noConversion"/>
  </si>
  <si>
    <t>자산취득비</t>
    <phoneticPr fontId="2" type="noConversion"/>
  </si>
  <si>
    <t>사업비</t>
    <phoneticPr fontId="2" type="noConversion"/>
  </si>
  <si>
    <t>수용비 (소모품 구입)</t>
    <phoneticPr fontId="2" type="noConversion"/>
  </si>
  <si>
    <t>공공요금(전화,통신료)</t>
    <phoneticPr fontId="2" type="noConversion"/>
  </si>
  <si>
    <t>제세공과금(보험료,세금)</t>
    <phoneticPr fontId="2" type="noConversion"/>
  </si>
  <si>
    <t>차량유지비(유류,유지비)</t>
    <phoneticPr fontId="2" type="noConversion"/>
  </si>
  <si>
    <t>산  출  내  역</t>
    <phoneticPr fontId="2" type="noConversion"/>
  </si>
  <si>
    <t>총 계</t>
    <phoneticPr fontId="2" type="noConversion"/>
  </si>
  <si>
    <t>합계</t>
    <phoneticPr fontId="2" type="noConversion"/>
  </si>
  <si>
    <t xml:space="preserve"> </t>
    <phoneticPr fontId="2" type="noConversion"/>
  </si>
  <si>
    <t>급여</t>
    <phoneticPr fontId="2" type="noConversion"/>
  </si>
  <si>
    <t>○ 기본급</t>
    <phoneticPr fontId="2" type="noConversion"/>
  </si>
  <si>
    <t>=</t>
    <phoneticPr fontId="2" type="noConversion"/>
  </si>
  <si>
    <t>X</t>
    <phoneticPr fontId="2" type="noConversion"/>
  </si>
  <si>
    <t xml:space="preserve">○ 기말수당 </t>
    <phoneticPr fontId="2" type="noConversion"/>
  </si>
  <si>
    <t>○ 직무수당</t>
    <phoneticPr fontId="2" type="noConversion"/>
  </si>
  <si>
    <t>○ 자격수당</t>
  </si>
  <si>
    <t>○ 교통비</t>
    <phoneticPr fontId="2" type="noConversion"/>
  </si>
  <si>
    <t>○ 급식비</t>
    <phoneticPr fontId="2" type="noConversion"/>
  </si>
  <si>
    <t>○ 가족수당</t>
  </si>
  <si>
    <t>X</t>
  </si>
  <si>
    <t>=</t>
  </si>
  <si>
    <t>○ 종사자복지수당</t>
    <phoneticPr fontId="2" type="noConversion"/>
  </si>
  <si>
    <t xml:space="preserve">   - 5년 이상</t>
    <phoneticPr fontId="2" type="noConversion"/>
  </si>
  <si>
    <t xml:space="preserve">   - 5년 미만</t>
    <phoneticPr fontId="2" type="noConversion"/>
  </si>
  <si>
    <t>○ 시간외근무수당</t>
    <phoneticPr fontId="2" type="noConversion"/>
  </si>
  <si>
    <t>○ 퇴직적립금</t>
    <phoneticPr fontId="2" type="noConversion"/>
  </si>
  <si>
    <t>1/12</t>
    <phoneticPr fontId="2" type="noConversion"/>
  </si>
  <si>
    <t>○ 건강보험</t>
    <phoneticPr fontId="2" type="noConversion"/>
  </si>
  <si>
    <t>○ 장기요양보험</t>
    <phoneticPr fontId="2" type="noConversion"/>
  </si>
  <si>
    <t>○ 국민연금</t>
    <phoneticPr fontId="2" type="noConversion"/>
  </si>
  <si>
    <t>○ 고용보험</t>
  </si>
  <si>
    <t>○ 산재보험</t>
  </si>
  <si>
    <t xml:space="preserve">   - 센터장(관장15호봉)-최정선</t>
    <phoneticPr fontId="2" type="noConversion"/>
  </si>
  <si>
    <t>×</t>
    <phoneticPr fontId="2" type="noConversion"/>
  </si>
  <si>
    <t xml:space="preserve">   - 센터희망나눔팀장(과장 11호봉)-장원욱</t>
    <phoneticPr fontId="2" type="noConversion"/>
  </si>
  <si>
    <t xml:space="preserve">   - 센터자활사업팀장(대리 16호봉)-이상호</t>
    <phoneticPr fontId="2" type="noConversion"/>
  </si>
  <si>
    <t>○ 가계보조수당</t>
  </si>
  <si>
    <t xml:space="preserve">   - 배우자</t>
    <phoneticPr fontId="2" type="noConversion"/>
  </si>
  <si>
    <t xml:space="preserve">   - 배우자외</t>
    <phoneticPr fontId="2" type="noConversion"/>
  </si>
  <si>
    <t>○ 사례관리사관리수당</t>
    <phoneticPr fontId="2" type="noConversion"/>
  </si>
  <si>
    <t xml:space="preserve"> - 센터장</t>
    <phoneticPr fontId="2" type="noConversion"/>
  </si>
  <si>
    <t xml:space="preserve"> - 사례관리전문가(5년이상)</t>
    <phoneticPr fontId="2" type="noConversion"/>
  </si>
  <si>
    <t>사회보험</t>
    <phoneticPr fontId="2" type="noConversion"/>
  </si>
  <si>
    <t>과 목</t>
    <phoneticPr fontId="2" type="noConversion"/>
  </si>
  <si>
    <t xml:space="preserve"> 보조금</t>
    <phoneticPr fontId="2" type="noConversion"/>
  </si>
  <si>
    <t>총계</t>
    <phoneticPr fontId="2" type="noConversion"/>
  </si>
  <si>
    <t>승급</t>
    <phoneticPr fontId="2" type="noConversion"/>
  </si>
  <si>
    <t>○ 센터장(관장13호봉)-신영미</t>
    <phoneticPr fontId="2" type="noConversion"/>
  </si>
  <si>
    <t>7월</t>
    <phoneticPr fontId="2" type="noConversion"/>
  </si>
  <si>
    <t>4월</t>
    <phoneticPr fontId="2" type="noConversion"/>
  </si>
  <si>
    <t>○ 사회복지사(복지4호봉)-이을희</t>
    <phoneticPr fontId="2" type="noConversion"/>
  </si>
  <si>
    <t>10월</t>
    <phoneticPr fontId="2" type="noConversion"/>
  </si>
  <si>
    <t>○ 사회복지사(복지3호봉)-김지혜</t>
    <phoneticPr fontId="2" type="noConversion"/>
  </si>
  <si>
    <t>1월</t>
    <phoneticPr fontId="2" type="noConversion"/>
  </si>
  <si>
    <t>○ 기말수당</t>
    <phoneticPr fontId="2" type="noConversion"/>
  </si>
  <si>
    <t>○ 자격수당</t>
    <phoneticPr fontId="2" type="noConversion"/>
  </si>
  <si>
    <t>○ 가족수당(배우자)</t>
    <phoneticPr fontId="36" type="noConversion"/>
  </si>
  <si>
    <t>○ 사례관리사수당(센터장)</t>
    <phoneticPr fontId="2" type="noConversion"/>
  </si>
  <si>
    <t>○  사례관리사수당(가급)</t>
    <phoneticPr fontId="2" type="noConversion"/>
  </si>
  <si>
    <t>○ 산재보험</t>
    <phoneticPr fontId="2" type="noConversion"/>
  </si>
  <si>
    <t>(단위 : 원)</t>
  </si>
  <si>
    <t>세 출 총 계</t>
  </si>
  <si>
    <t>01 사무비</t>
  </si>
  <si>
    <t>소      계</t>
  </si>
  <si>
    <t>11 인건비</t>
  </si>
  <si>
    <t xml:space="preserve"> 계</t>
  </si>
  <si>
    <t>111 급여</t>
  </si>
  <si>
    <t>○기본급</t>
  </si>
  <si>
    <t>112 상여금</t>
  </si>
  <si>
    <t>114 제수당</t>
  </si>
  <si>
    <t>○종사자복지수당</t>
  </si>
  <si>
    <t xml:space="preserve">  -5년 이상 : 류시혁</t>
  </si>
  <si>
    <t>○자격수당</t>
  </si>
  <si>
    <t xml:space="preserve">  - 류시혁,최현옥,김보연, 윤하늘, 오승호</t>
  </si>
  <si>
    <t>○가계보조수당</t>
  </si>
  <si>
    <t>○가족수당</t>
  </si>
  <si>
    <t xml:space="preserve">  - 배우자 : 류시혁</t>
  </si>
  <si>
    <t xml:space="preserve">  - 부양가족  : 류시혁(장인, 자녀)</t>
  </si>
  <si>
    <t xml:space="preserve">                    오승호 (부모님)</t>
  </si>
  <si>
    <t>○교통비</t>
  </si>
  <si>
    <t>○급식비</t>
  </si>
  <si>
    <t xml:space="preserve">  - 류시혁,최현옥, 김보연, 윤하늘, 오승호</t>
  </si>
  <si>
    <t>○사례관리수당</t>
  </si>
  <si>
    <t xml:space="preserve"> - 센터장</t>
  </si>
  <si>
    <t xml:space="preserve"> - 사례관리전문가(5년이하)</t>
  </si>
  <si>
    <t>○시간외근무수당</t>
  </si>
  <si>
    <t xml:space="preserve"> - 류시혁,최현옥, 김보연, 윤하늘, 오승호</t>
  </si>
  <si>
    <t>115 퇴직금 및퇴직적립금</t>
  </si>
  <si>
    <t>○퇴직적립금</t>
  </si>
  <si>
    <t>○국민연금</t>
  </si>
  <si>
    <t>○건강보험</t>
  </si>
  <si>
    <t>○요양보험</t>
  </si>
  <si>
    <t>○고용보험</t>
  </si>
  <si>
    <t>○산재보험</t>
  </si>
  <si>
    <t xml:space="preserve">  - 센터장(18호봉/관장/1월승급) - 류시혁</t>
    <phoneticPr fontId="2" type="noConversion"/>
  </si>
  <si>
    <t>2. 수 탁 자 : 동부희망케어센터장/서부희망케어센터장
              /남부희망케어센터장/북부희망케어센터장</t>
    <phoneticPr fontId="2" type="noConversion"/>
  </si>
  <si>
    <t xml:space="preserve">1. 사 업 명 : 무한돌봄희망케어센터 운영 지원
</t>
    <phoneticPr fontId="2" type="noConversion"/>
  </si>
  <si>
    <t>4. 보조금 교부금액</t>
    <phoneticPr fontId="2" type="noConversion"/>
  </si>
  <si>
    <t>5. 세출과목</t>
    <phoneticPr fontId="2" type="noConversion"/>
  </si>
  <si>
    <t>6. 교부조건</t>
    <phoneticPr fontId="2" type="noConversion"/>
  </si>
  <si>
    <t>남  양  주  시  장</t>
    <phoneticPr fontId="2" type="noConversion"/>
  </si>
  <si>
    <t>    정책사업)사회복지일반 단위사업)저소득층생활지원 세부사업)무한돌봄희망케어센터운영지원</t>
    <phoneticPr fontId="2" type="noConversion"/>
  </si>
  <si>
    <t xml:space="preserve">    편성목)민간이전  통계목)사회복지보조</t>
    <phoneticPr fontId="2" type="noConversion"/>
  </si>
  <si>
    <t xml:space="preserve"> 위와 같이 조건을 부하고 보조금을 교부하오니 남양주시 보조금 관리
   조례의 관계규정을 준용하여 집행하시기 바랍니다.</t>
    <phoneticPr fontId="2" type="noConversion"/>
  </si>
  <si>
    <t>무한돌봄센터 운영지원 보조금 교부통지서</t>
    <phoneticPr fontId="2" type="noConversion"/>
  </si>
  <si>
    <t>2013년도 분기별 무한돌봄센터 운영비 교부내역</t>
    <phoneticPr fontId="2" type="noConversion"/>
  </si>
  <si>
    <t xml:space="preserve">    가. 보조사업자는 보조금의 교부목적 및 보조사업내용과 조건에 따라 선량한 관리자의
        주의로 성실히 보조사업을 수행하여야 하며 타용도에 사용하여서는 아니된다. 
    나. 보조사업자는 보조사업내용 또는 소요되는 경비의 배분을 변경하거나 보조사업을
        인계,중단,폐지할 때에는 사전에 시장의 승인을 얻어야 한다.
    다. 보조사업자는 교부받은 보조금에 대하여 별도 계정을 설정, 자체수입과 지출을 
        구분 정리하여야 한다.
    라. 보조사업계획서에서 확정된 자체부담액의 확보와 관계법령 및 예산이 정하는 규정을 
        이행하여야 하며, 대상시설의 보조금 집행 등 제반 회계에 관한 지도감독을 철저히
        하여야 한다.
    마. 보조사업자는 보조금 사용시 반드시 결제전용 카드를 사용하여야 하며, 불가피한 경우 
        자동이체를 원칙으로 하여야 한다.
    바. 보조사업자는 사업종료와 동시 실적보고서와 사업비정산서를 시장에게 제출하여야 한다.
    사. 관계법령 및 상기 교부조건 위반시는 교부결정을 취소할 수 있으며, 이 경우 보조금
        원금 및 보조금으로 인해 발생된 이자는 회수된다.
    아. 사업비 정산결과 집행잔액에 대하여는 관계법령 및 규정과 조건에 따라 시장에게 
        반환하여야 한다.
    자. 상여금은 기본급의 년 400%, 제수당과 퇴직급여충당금은 근로기준법이 인정하는 범위를
        초과하여 계상할 수 없다.</t>
    <phoneticPr fontId="2" type="noConversion"/>
  </si>
  <si>
    <t>시설명(시설장)</t>
    <phoneticPr fontId="2" type="noConversion"/>
  </si>
  <si>
    <t>거래은행</t>
    <phoneticPr fontId="2" type="noConversion"/>
  </si>
  <si>
    <t>계 좌 번 호</t>
    <phoneticPr fontId="2" type="noConversion"/>
  </si>
  <si>
    <t>예금주</t>
    <phoneticPr fontId="2" type="noConversion"/>
  </si>
  <si>
    <t>지급액</t>
    <phoneticPr fontId="2" type="noConversion"/>
  </si>
  <si>
    <t>비고</t>
    <phoneticPr fontId="2" type="noConversion"/>
  </si>
  <si>
    <t>계</t>
    <phoneticPr fontId="2" type="noConversion"/>
  </si>
  <si>
    <t>동부센터(최정선)</t>
    <phoneticPr fontId="2" type="noConversion"/>
  </si>
  <si>
    <t>국민은행</t>
    <phoneticPr fontId="2" type="noConversion"/>
  </si>
  <si>
    <t>607301-01-298235</t>
    <phoneticPr fontId="2" type="noConversion"/>
  </si>
  <si>
    <t>동부희망케어센터</t>
    <phoneticPr fontId="2" type="noConversion"/>
  </si>
  <si>
    <t>서부센터(신영미)</t>
    <phoneticPr fontId="2" type="noConversion"/>
  </si>
  <si>
    <t>농      협</t>
    <phoneticPr fontId="2" type="noConversion"/>
  </si>
  <si>
    <t>남부센터(김기수)</t>
    <phoneticPr fontId="2" type="noConversion"/>
  </si>
  <si>
    <t>북부센터(류시혁)</t>
    <phoneticPr fontId="2" type="noConversion"/>
  </si>
  <si>
    <t>351-0584-4535-33</t>
    <phoneticPr fontId="2" type="noConversion"/>
  </si>
  <si>
    <t>서부희망케어센터
(무한돌봄보조금)</t>
    <phoneticPr fontId="2" type="noConversion"/>
  </si>
  <si>
    <t>남부희망케어센터
(무한돌봄)</t>
    <phoneticPr fontId="2" type="noConversion"/>
  </si>
  <si>
    <t>607301-01-298264</t>
    <phoneticPr fontId="2" type="noConversion"/>
  </si>
  <si>
    <t>351-0584-1712-53</t>
    <phoneticPr fontId="2" type="noConversion"/>
  </si>
  <si>
    <t>2013년  6월   일</t>
    <phoneticPr fontId="2" type="noConversion"/>
  </si>
  <si>
    <t xml:space="preserve">   - 선임사회복지사(9호봉)-김태우</t>
    <phoneticPr fontId="2" type="noConversion"/>
  </si>
  <si>
    <t xml:space="preserve">   - 사회복지사(6호봉)-신입</t>
    <phoneticPr fontId="2" type="noConversion"/>
  </si>
  <si>
    <t xml:space="preserve">   - 사회복지사(5호봉)-정해인</t>
    <phoneticPr fontId="2" type="noConversion"/>
  </si>
  <si>
    <t>○ 정근수당</t>
    <phoneticPr fontId="2" type="noConversion"/>
  </si>
  <si>
    <t>2013년도 3/4분기 서부무한돌봄센터 운영비 산출내역</t>
    <phoneticPr fontId="2" type="noConversion"/>
  </si>
  <si>
    <t>○ 센터장(관장14호봉)-신영미</t>
    <phoneticPr fontId="2" type="noConversion"/>
  </si>
  <si>
    <t>○ 팀장(과장12호봉)-박효정</t>
  </si>
  <si>
    <t>○ 사회복지사(복지6호봉)-배영민</t>
  </si>
  <si>
    <t>○ 사회복지사(복지3호봉)-신규</t>
    <phoneticPr fontId="2" type="noConversion"/>
  </si>
  <si>
    <t>○ 명절수당</t>
    <phoneticPr fontId="2" type="noConversion"/>
  </si>
  <si>
    <t>총 계</t>
    <phoneticPr fontId="2" type="noConversion"/>
  </si>
  <si>
    <t>사무비</t>
    <phoneticPr fontId="2" type="noConversion"/>
  </si>
  <si>
    <t>합계</t>
    <phoneticPr fontId="2" type="noConversion"/>
  </si>
  <si>
    <t xml:space="preserve"> </t>
    <phoneticPr fontId="2" type="noConversion"/>
  </si>
  <si>
    <t>인건비</t>
    <phoneticPr fontId="2" type="noConversion"/>
  </si>
  <si>
    <t>소계</t>
    <phoneticPr fontId="2" type="noConversion"/>
  </si>
  <si>
    <t>급여</t>
    <phoneticPr fontId="2" type="noConversion"/>
  </si>
  <si>
    <t>○ 기본급</t>
    <phoneticPr fontId="2" type="noConversion"/>
  </si>
  <si>
    <t>=</t>
    <phoneticPr fontId="2" type="noConversion"/>
  </si>
  <si>
    <t xml:space="preserve">  - 사회복지사(11호봉/과장)-황현구(7월)</t>
    <phoneticPr fontId="2" type="noConversion"/>
  </si>
  <si>
    <t>X</t>
    <phoneticPr fontId="2" type="noConversion"/>
  </si>
  <si>
    <t xml:space="preserve">  - 사회복지사(5호봉)-김송이(1월)</t>
    <phoneticPr fontId="2" type="noConversion"/>
  </si>
  <si>
    <t xml:space="preserve">  - 사회복지사(5호봉)-나홍운(1월)</t>
    <phoneticPr fontId="2" type="noConversion"/>
  </si>
  <si>
    <t xml:space="preserve">  - 사회복지사(4호봉)-우종춘(1월)</t>
    <phoneticPr fontId="2" type="noConversion"/>
  </si>
  <si>
    <t xml:space="preserve">  - 사회복지사(4호봉)-장현진(10월)</t>
    <phoneticPr fontId="2" type="noConversion"/>
  </si>
  <si>
    <t>상여금</t>
    <phoneticPr fontId="2" type="noConversion"/>
  </si>
  <si>
    <t xml:space="preserve">○ 기말수당 </t>
    <phoneticPr fontId="2" type="noConversion"/>
  </si>
  <si>
    <t xml:space="preserve">○ 정근수당 </t>
    <phoneticPr fontId="2" type="noConversion"/>
  </si>
  <si>
    <t>제수당</t>
    <phoneticPr fontId="2" type="noConversion"/>
  </si>
  <si>
    <t>○ 직무수당</t>
    <phoneticPr fontId="2" type="noConversion"/>
  </si>
  <si>
    <t>○ 효도휴가비</t>
    <phoneticPr fontId="2" type="noConversion"/>
  </si>
  <si>
    <t>○ 가계보조수당</t>
    <phoneticPr fontId="2" type="noConversion"/>
  </si>
  <si>
    <t>○ 교통비</t>
    <phoneticPr fontId="2" type="noConversion"/>
  </si>
  <si>
    <t>○ 급식비</t>
    <phoneticPr fontId="2" type="noConversion"/>
  </si>
  <si>
    <t xml:space="preserve">  - 배우자</t>
    <phoneticPr fontId="2" type="noConversion"/>
  </si>
  <si>
    <t xml:space="preserve">  - 부모</t>
    <phoneticPr fontId="2" type="noConversion"/>
  </si>
  <si>
    <t>○ 사례관리수당</t>
    <phoneticPr fontId="2" type="noConversion"/>
  </si>
  <si>
    <t xml:space="preserve">  - 사례관리전문가(5년이상)</t>
    <phoneticPr fontId="2" type="noConversion"/>
  </si>
  <si>
    <t>○ 종사자복지수당</t>
    <phoneticPr fontId="2" type="noConversion"/>
  </si>
  <si>
    <t xml:space="preserve">   - 5년 이상</t>
    <phoneticPr fontId="2" type="noConversion"/>
  </si>
  <si>
    <t xml:space="preserve">   - 5년 미만</t>
    <phoneticPr fontId="2" type="noConversion"/>
  </si>
  <si>
    <t>○ 시간외근무수당</t>
    <phoneticPr fontId="2" type="noConversion"/>
  </si>
  <si>
    <t>퇴직금및퇴직적립금</t>
    <phoneticPr fontId="2" type="noConversion"/>
  </si>
  <si>
    <t>○ 퇴직적립금</t>
    <phoneticPr fontId="2" type="noConversion"/>
  </si>
  <si>
    <t>1/12</t>
    <phoneticPr fontId="2" type="noConversion"/>
  </si>
  <si>
    <t>사회보험부담비용</t>
    <phoneticPr fontId="2" type="noConversion"/>
  </si>
  <si>
    <t>○ 건강보험</t>
    <phoneticPr fontId="2" type="noConversion"/>
  </si>
  <si>
    <t>○ 장기요양보험</t>
    <phoneticPr fontId="2" type="noConversion"/>
  </si>
  <si>
    <t>○ 국민연금</t>
    <phoneticPr fontId="2" type="noConversion"/>
  </si>
  <si>
    <t xml:space="preserve">  - 센터장(18호봉/관장/1월승급) - 류시혁</t>
    <phoneticPr fontId="2" type="noConversion"/>
  </si>
  <si>
    <t xml:space="preserve">  - 사회복지사(5호봉/과장/1월승급) - 최현옥</t>
    <phoneticPr fontId="2" type="noConversion"/>
  </si>
  <si>
    <t xml:space="preserve">  - 사회복지사(5호봉/복지사/7월승급) - 김보연</t>
    <phoneticPr fontId="2" type="noConversion"/>
  </si>
  <si>
    <t xml:space="preserve">  - 간호사(3호봉/복지사/4월승급) - 윤하늘</t>
    <phoneticPr fontId="2" type="noConversion"/>
  </si>
  <si>
    <t xml:space="preserve">  - 사회복지사(4호봉/10월승급) - 오승호</t>
    <phoneticPr fontId="2" type="noConversion"/>
  </si>
  <si>
    <t>○기말수당 (9월)</t>
    <phoneticPr fontId="2" type="noConversion"/>
  </si>
  <si>
    <t xml:space="preserve">  - 사회복지사(5호봉/과장/1월승급) - 최현옥</t>
    <phoneticPr fontId="2" type="noConversion"/>
  </si>
  <si>
    <t xml:space="preserve">  - 사회복지사(5호봉/복지사/7월승급) - 김보연</t>
    <phoneticPr fontId="2" type="noConversion"/>
  </si>
  <si>
    <t>○정근수당(7월)</t>
    <phoneticPr fontId="2" type="noConversion"/>
  </si>
  <si>
    <t xml:space="preserve">  - 사회복지사(5호봉/복지사,과장/1월승급) - 최현옥</t>
    <phoneticPr fontId="2" type="noConversion"/>
  </si>
  <si>
    <t xml:space="preserve">  - 사회복지사(4호봉/10월승급) - 오승호</t>
  </si>
  <si>
    <t>○직무수당</t>
    <phoneticPr fontId="2" type="noConversion"/>
  </si>
  <si>
    <t xml:space="preserve">  - 센터장(18호봉/관장/1월승급) - 류시혁</t>
    <phoneticPr fontId="2" type="noConversion"/>
  </si>
  <si>
    <t xml:space="preserve">  - 간호사(3호봉/복지사/4월승급) - 윤하늘</t>
    <phoneticPr fontId="2" type="noConversion"/>
  </si>
  <si>
    <t xml:space="preserve">  - 사회복지사(4호봉/10월승급) - 오승호</t>
    <phoneticPr fontId="2" type="noConversion"/>
  </si>
  <si>
    <t>○효도휴가비(9월)</t>
    <phoneticPr fontId="2" type="noConversion"/>
  </si>
  <si>
    <t xml:space="preserve">  - 사회복지사(5호봉/복지사,과장/1월승급) - 최현옥</t>
    <phoneticPr fontId="2" type="noConversion"/>
  </si>
  <si>
    <t xml:space="preserve">  -5년 미만 : 최현옥,김보연,윤하늘,오승호</t>
    <phoneticPr fontId="2" type="noConversion"/>
  </si>
  <si>
    <t xml:space="preserve">  - 류시혁,최현옥,김보연, 윤하늘, 오승호</t>
    <phoneticPr fontId="2" type="noConversion"/>
  </si>
  <si>
    <t>116 사회보험부담비용</t>
    <phoneticPr fontId="2" type="noConversion"/>
  </si>
  <si>
    <t>2013년도 3/4분기 무한돌봄센터 운영비 교부내역</t>
    <phoneticPr fontId="2" type="noConversion"/>
  </si>
  <si>
    <t>3/4분기 교부액</t>
    <phoneticPr fontId="2" type="noConversion"/>
  </si>
  <si>
    <t>2013년도 3/4분기 동부무한돌봄센터 운영비 산출내역</t>
    <phoneticPr fontId="2" type="noConversion"/>
  </si>
  <si>
    <t>2013년도 3/4분기 남부무한돌봄센터 운영비 산출내역</t>
    <phoneticPr fontId="2" type="noConversion"/>
  </si>
  <si>
    <t>2013년도 3/4분기 북부무한돌봄센터 운영비 산출내역</t>
    <phoneticPr fontId="2" type="noConversion"/>
  </si>
  <si>
    <t>3분기 
소요예산액</t>
    <phoneticPr fontId="2" type="noConversion"/>
  </si>
  <si>
    <t>2013년 3/4분기 무한돌봄센터 운영비 지급 계좌</t>
    <phoneticPr fontId="2" type="noConversion"/>
  </si>
  <si>
    <t>3. 교부목적 : 2013년도 3/4분기 무한돌봄희망케어센터 운영 지원</t>
    <phoneticPr fontId="2" type="noConversion"/>
  </si>
  <si>
    <t>관</t>
  </si>
  <si>
    <t>항</t>
  </si>
  <si>
    <t>목</t>
  </si>
  <si>
    <t>산  출  내  역</t>
  </si>
  <si>
    <t>총   계</t>
  </si>
  <si>
    <t>합  계</t>
  </si>
  <si>
    <t>13 운영비</t>
  </si>
  <si>
    <t>소  계</t>
  </si>
  <si>
    <t>132 수용비및수수료</t>
  </si>
  <si>
    <t>×</t>
  </si>
  <si>
    <t>133 공공요금</t>
  </si>
  <si>
    <t>134 제세공과금</t>
  </si>
  <si>
    <t>○ 환경개선부담금</t>
  </si>
  <si>
    <t>135 차량비</t>
  </si>
  <si>
    <t>213 시설장비유지비</t>
  </si>
  <si>
    <t>03 사업비</t>
  </si>
  <si>
    <t>31 사업비</t>
  </si>
  <si>
    <t>12 업무추진비</t>
    <phoneticPr fontId="2" type="noConversion"/>
  </si>
  <si>
    <t>123 회의비</t>
    <phoneticPr fontId="2" type="noConversion"/>
  </si>
  <si>
    <t>항 목</t>
  </si>
  <si>
    <t>증감
(A-B)</t>
  </si>
  <si>
    <t xml:space="preserve"> 총  계</t>
  </si>
  <si>
    <t>03 보조금수입</t>
  </si>
  <si>
    <t>합 계</t>
  </si>
  <si>
    <t>31 보조금</t>
  </si>
  <si>
    <t>312 푸드마켓보조금</t>
  </si>
  <si>
    <t>04 후원금</t>
  </si>
  <si>
    <t>41 후원금</t>
  </si>
  <si>
    <t>08 잡수입</t>
  </si>
  <si>
    <t>81 잡수입</t>
  </si>
  <si>
    <t>812 기타예금이자수입</t>
  </si>
  <si>
    <t>푸드마켓 사업비</t>
  </si>
  <si>
    <t>06 잡지출</t>
  </si>
  <si>
    <t>61 잡지출</t>
  </si>
  <si>
    <t>611 잡지출</t>
  </si>
  <si>
    <t>07 예비비</t>
  </si>
  <si>
    <t>71 예비비</t>
  </si>
  <si>
    <t>711 예비비</t>
  </si>
  <si>
    <t>712 반환금</t>
  </si>
  <si>
    <t xml:space="preserve"> ○ 보조금 이월금</t>
  </si>
  <si>
    <t xml:space="preserve"> ○ 잡수입이월금</t>
  </si>
  <si>
    <t>총  계</t>
  </si>
  <si>
    <t>123 회의비</t>
    <phoneticPr fontId="2" type="noConversion"/>
  </si>
  <si>
    <t>13 운영비</t>
    <phoneticPr fontId="2" type="noConversion"/>
  </si>
  <si>
    <t>132 수용비및수수료</t>
    <phoneticPr fontId="2" type="noConversion"/>
  </si>
  <si>
    <t>○ 정수기 렌탈료</t>
    <phoneticPr fontId="2" type="noConversion"/>
  </si>
  <si>
    <t>114 공공요금</t>
    <phoneticPr fontId="2" type="noConversion"/>
  </si>
  <si>
    <t>134 제세공과금</t>
    <phoneticPr fontId="2" type="noConversion"/>
  </si>
  <si>
    <t>135 차량비</t>
    <phoneticPr fontId="2" type="noConversion"/>
  </si>
  <si>
    <t>03 사업비</t>
    <phoneticPr fontId="2" type="noConversion"/>
  </si>
  <si>
    <t>31 사업비</t>
    <phoneticPr fontId="2" type="noConversion"/>
  </si>
  <si>
    <t>317 푸드마켓사업비</t>
    <phoneticPr fontId="2" type="noConversion"/>
  </si>
  <si>
    <t>12 업무추진비</t>
    <phoneticPr fontId="2" type="noConversion"/>
  </si>
  <si>
    <t>증감(A-B)</t>
    <phoneticPr fontId="2" type="noConversion"/>
  </si>
  <si>
    <t>○ 자원봉사자활동보상비</t>
  </si>
  <si>
    <t>○ 회의비</t>
    <phoneticPr fontId="2" type="noConversion"/>
  </si>
  <si>
    <t>○ 인쇄및제작비</t>
    <phoneticPr fontId="2" type="noConversion"/>
  </si>
  <si>
    <t>711 예비비</t>
    <phoneticPr fontId="2" type="noConversion"/>
  </si>
  <si>
    <t>○ 예비비</t>
    <phoneticPr fontId="2" type="noConversion"/>
  </si>
  <si>
    <t>06 잡지출</t>
    <phoneticPr fontId="2" type="noConversion"/>
  </si>
  <si>
    <t>61 잡지출</t>
    <phoneticPr fontId="2" type="noConversion"/>
  </si>
  <si>
    <t>611 잡지출</t>
    <phoneticPr fontId="2" type="noConversion"/>
  </si>
  <si>
    <t>○ 잡지출</t>
    <phoneticPr fontId="2" type="noConversion"/>
  </si>
  <si>
    <t>○정부보조반환금</t>
    <phoneticPr fontId="2" type="noConversion"/>
  </si>
  <si>
    <t>예금이자 잡수입대체</t>
    <phoneticPr fontId="2" type="noConversion"/>
  </si>
  <si>
    <t>07 예비비 및 기타</t>
    <phoneticPr fontId="2" type="noConversion"/>
  </si>
  <si>
    <t>71 예비비 및 기타</t>
    <phoneticPr fontId="2" type="noConversion"/>
  </si>
  <si>
    <t>712 반환금</t>
    <phoneticPr fontId="2" type="noConversion"/>
  </si>
  <si>
    <t>관</t>
    <phoneticPr fontId="2" type="noConversion"/>
  </si>
  <si>
    <t>03 보조금수입</t>
    <phoneticPr fontId="2" type="noConversion"/>
  </si>
  <si>
    <t>31 보조금수입</t>
    <phoneticPr fontId="2" type="noConversion"/>
  </si>
  <si>
    <t>311 푸드마켓보조금</t>
    <phoneticPr fontId="2" type="noConversion"/>
  </si>
  <si>
    <t>○ 푸드마켓보조금</t>
    <phoneticPr fontId="2" type="noConversion"/>
  </si>
  <si>
    <t>04 후원금수입</t>
    <phoneticPr fontId="2" type="noConversion"/>
  </si>
  <si>
    <t>41 후원금수입</t>
    <phoneticPr fontId="2" type="noConversion"/>
  </si>
  <si>
    <t>411 지정후원금</t>
    <phoneticPr fontId="2" type="noConversion"/>
  </si>
  <si>
    <t xml:space="preserve">    - 후원금 예금이자</t>
    <phoneticPr fontId="2" type="noConversion"/>
  </si>
  <si>
    <t>○ 푸드마켓후원금</t>
    <phoneticPr fontId="2" type="noConversion"/>
  </si>
  <si>
    <t>07 이월금</t>
    <phoneticPr fontId="2" type="noConversion"/>
  </si>
  <si>
    <t>71 이월금</t>
    <phoneticPr fontId="2" type="noConversion"/>
  </si>
  <si>
    <t>711 이월금</t>
    <phoneticPr fontId="2" type="noConversion"/>
  </si>
  <si>
    <t xml:space="preserve"> ○ 지정후원금 이월금</t>
    <phoneticPr fontId="2" type="noConversion"/>
  </si>
  <si>
    <t>08 잡수입</t>
    <phoneticPr fontId="2" type="noConversion"/>
  </si>
  <si>
    <t>81 잡수입</t>
    <phoneticPr fontId="2" type="noConversion"/>
  </si>
  <si>
    <t>812 기타예금이자수입</t>
    <phoneticPr fontId="2" type="noConversion"/>
  </si>
  <si>
    <t>○ 예금이자수입(보조금)</t>
    <phoneticPr fontId="2" type="noConversion"/>
  </si>
  <si>
    <t>02 재산조성비</t>
    <phoneticPr fontId="2" type="noConversion"/>
  </si>
  <si>
    <t>○ 소모품구입비</t>
    <phoneticPr fontId="2" type="noConversion"/>
  </si>
  <si>
    <t>○ 전화요금</t>
  </si>
  <si>
    <t>○ 우편발송료</t>
  </si>
  <si>
    <t>○ 차량보험료</t>
  </si>
  <si>
    <t>○ 자동차세</t>
  </si>
  <si>
    <t>○ 차량유류대 - ( 경 유 )</t>
  </si>
  <si>
    <t>○ 차량유지비(자동차검사 등)</t>
  </si>
  <si>
    <t>보조금</t>
    <phoneticPr fontId="2" type="noConversion"/>
  </si>
  <si>
    <t>후원금</t>
    <phoneticPr fontId="2" type="noConversion"/>
  </si>
  <si>
    <t>잡수입</t>
    <phoneticPr fontId="2" type="noConversion"/>
  </si>
  <si>
    <t>계</t>
    <phoneticPr fontId="2" type="noConversion"/>
  </si>
  <si>
    <t>02 재산조성비</t>
    <phoneticPr fontId="2" type="noConversion"/>
  </si>
  <si>
    <t>21 시설비</t>
    <phoneticPr fontId="2" type="noConversion"/>
  </si>
  <si>
    <t>211 시설비</t>
    <phoneticPr fontId="2" type="noConversion"/>
  </si>
  <si>
    <t>212 자산취득비</t>
    <phoneticPr fontId="2" type="noConversion"/>
  </si>
  <si>
    <t>○ 푸드마켓 비품구입비</t>
    <phoneticPr fontId="2" type="noConversion"/>
  </si>
  <si>
    <t>○ 서비스제공물품구입비</t>
    <phoneticPr fontId="2" type="noConversion"/>
  </si>
  <si>
    <t>(단위:원)</t>
    <phoneticPr fontId="2" type="noConversion"/>
  </si>
  <si>
    <t>정 부 보 조 금 명 세 서</t>
    <phoneticPr fontId="81" type="noConversion"/>
  </si>
  <si>
    <t>(단위 : 원)</t>
    <phoneticPr fontId="81" type="noConversion"/>
  </si>
  <si>
    <t>수령일</t>
    <phoneticPr fontId="81" type="noConversion"/>
  </si>
  <si>
    <t>보조구분</t>
    <phoneticPr fontId="81" type="noConversion"/>
  </si>
  <si>
    <t>보조내역</t>
    <phoneticPr fontId="81" type="noConversion"/>
  </si>
  <si>
    <t>금  액</t>
    <phoneticPr fontId="81" type="noConversion"/>
  </si>
  <si>
    <t>보조기관</t>
    <phoneticPr fontId="81" type="noConversion"/>
  </si>
  <si>
    <t>산 출 기 초</t>
    <phoneticPr fontId="81" type="noConversion"/>
  </si>
  <si>
    <t>시군구보조금</t>
    <phoneticPr fontId="81" type="noConversion"/>
  </si>
  <si>
    <t>푸드마켓운영보조금</t>
    <phoneticPr fontId="81" type="noConversion"/>
  </si>
  <si>
    <t>남양주시</t>
    <phoneticPr fontId="85" type="noConversion"/>
  </si>
  <si>
    <t>합  계</t>
    <phoneticPr fontId="81" type="noConversion"/>
  </si>
  <si>
    <t xml:space="preserve">      </t>
    <phoneticPr fontId="2" type="noConversion"/>
  </si>
  <si>
    <t>2018. 11. 19.</t>
    <phoneticPr fontId="2" type="noConversion"/>
  </si>
  <si>
    <t>사회복지법인 삼  육  재  단</t>
    <phoneticPr fontId="2" type="noConversion"/>
  </si>
  <si>
    <t>남양주시 서부희망케어센터</t>
    <phoneticPr fontId="2" type="noConversion"/>
  </si>
  <si>
    <r>
      <rPr>
        <sz val="24"/>
        <rFont val="HY헤드라인M"/>
        <family val="1"/>
        <charset val="129"/>
      </rPr>
      <t>2019년 서부희망케어센터</t>
    </r>
    <r>
      <rPr>
        <sz val="28"/>
        <rFont val="HY헤드라인M"/>
        <family val="1"/>
        <charset val="129"/>
      </rPr>
      <t xml:space="preserve">
</t>
    </r>
    <r>
      <rPr>
        <sz val="28"/>
        <color theme="3"/>
        <rFont val="HY헤드라인M"/>
        <family val="1"/>
        <charset val="129"/>
      </rPr>
      <t>희망나눔 푸드마켓 예산서</t>
    </r>
    <phoneticPr fontId="2" type="noConversion"/>
  </si>
  <si>
    <t>2019년 서부희망케어센터 푸드마켓 세입예산서</t>
    <phoneticPr fontId="2" type="noConversion"/>
  </si>
  <si>
    <t>○ G푸드드림사업 보조금(푸드코디네이터)</t>
    <phoneticPr fontId="2" type="noConversion"/>
  </si>
  <si>
    <t>(A)
2019년</t>
    <phoneticPr fontId="2" type="noConversion"/>
  </si>
  <si>
    <t>(B)
2018년</t>
    <phoneticPr fontId="2" type="noConversion"/>
  </si>
  <si>
    <t>2019년 서부희망케어센터 푸드마켓 세출예산서</t>
    <phoneticPr fontId="2" type="noConversion"/>
  </si>
  <si>
    <t>11 인건비</t>
    <phoneticPr fontId="2" type="noConversion"/>
  </si>
  <si>
    <t>111 급여</t>
    <phoneticPr fontId="2" type="noConversion"/>
  </si>
  <si>
    <t>114 제수당</t>
    <phoneticPr fontId="2" type="noConversion"/>
  </si>
  <si>
    <t>○ 명절휴가비</t>
    <phoneticPr fontId="2" type="noConversion"/>
  </si>
  <si>
    <t>115 퇴직금및퇴직적립금</t>
    <phoneticPr fontId="2" type="noConversion"/>
  </si>
  <si>
    <t>○ 퇴직적립금</t>
  </si>
  <si>
    <t>1/12</t>
  </si>
  <si>
    <t>116 사회보험부담비용</t>
    <phoneticPr fontId="2" type="noConversion"/>
  </si>
  <si>
    <t>○ 사회보험</t>
  </si>
  <si>
    <t>- 건강보험</t>
  </si>
  <si>
    <t>- 장기요양보험</t>
  </si>
  <si>
    <t>- 국민연금</t>
  </si>
  <si>
    <t>- 고용보험</t>
  </si>
  <si>
    <t>- 산재보험</t>
  </si>
  <si>
    <t>○ 사회복지사 3호봉(푸드코디)</t>
    <phoneticPr fontId="2" type="noConversion"/>
  </si>
  <si>
    <t>- 푸드코디</t>
    <phoneticPr fontId="2" type="noConversion"/>
  </si>
  <si>
    <t>-</t>
    <phoneticPr fontId="2" type="noConversion"/>
  </si>
  <si>
    <t>2019년 푸드마켓운영지원보조금</t>
    <phoneticPr fontId="2" type="noConversion"/>
  </si>
  <si>
    <t>○ 가족수당</t>
    <phoneticPr fontId="2" type="noConversion"/>
  </si>
  <si>
    <t>○ 연장근로수당</t>
    <phoneticPr fontId="2" type="noConversion"/>
  </si>
  <si>
    <t>116 사회보험부담비용</t>
    <phoneticPr fontId="2" type="noConversion"/>
  </si>
  <si>
    <t>2019년 푸드마켓 세출예산서_보조금</t>
    <phoneticPr fontId="2" type="noConversion"/>
  </si>
  <si>
    <t>- 사회복지사 3호봉(푸드코디)</t>
    <phoneticPr fontId="2" type="noConversion"/>
  </si>
  <si>
    <t>(A)
2019년</t>
    <phoneticPr fontId="2" type="noConversion"/>
  </si>
  <si>
    <t>(B)
2018년</t>
    <phoneticPr fontId="2" type="noConversion"/>
  </si>
  <si>
    <t>2019년 푸드마켓 세출예산서_후원금</t>
    <phoneticPr fontId="2" type="noConversion"/>
  </si>
  <si>
    <t>2019년 푸드마켓 세출예산서_잡수입</t>
    <phoneticPr fontId="2" type="noConversion"/>
  </si>
  <si>
    <t>○ 기타수수료</t>
  </si>
  <si>
    <t>211 시설비</t>
  </si>
  <si>
    <t>○ 도농지금센터 푸드마켓 시설비</t>
    <phoneticPr fontId="2" type="noConversion"/>
  </si>
  <si>
    <t>○ 진건퇴계원센터 푸드마켓 시설비</t>
    <phoneticPr fontId="2" type="noConversion"/>
  </si>
  <si>
    <t>○ 소규모수선비</t>
    <phoneticPr fontId="2" type="noConversion"/>
  </si>
  <si>
    <t>○ 사무기기렌탈료</t>
    <phoneticPr fontId="2" type="noConversion"/>
  </si>
  <si>
    <t xml:space="preserve">제1조 (예산의 규모) </t>
    <phoneticPr fontId="2" type="noConversion"/>
  </si>
  <si>
    <t>제2조 (예산의 내역)</t>
    <phoneticPr fontId="2" type="noConversion"/>
  </si>
  <si>
    <t>제3조 (명시이월사업)</t>
    <phoneticPr fontId="2" type="noConversion"/>
  </si>
  <si>
    <t>제5조 (성립전)</t>
    <phoneticPr fontId="2" type="noConversion"/>
  </si>
  <si>
    <t>국가 또는 지방자치단체 등으로부터 교부된 보조금 중 그 용도가 지정되어 교부된 보조금 등은 추가경정예산의 성립 이전이라도 보조금 목적에 적절한 경우 먼저 사용할 수 있으며, 이는 차기 추가경정예산에 반영하여야 한다.</t>
    <phoneticPr fontId="2" type="noConversion"/>
  </si>
  <si>
    <t>제6조 (간주처리예산)</t>
    <phoneticPr fontId="2" type="noConversion"/>
  </si>
  <si>
    <t>회계연도 중에 용도를 지정하는 목적지정 기부금은 예산이 승인된 것으로 간주 처리되고 이사회에 사후 보고한다.</t>
    <phoneticPr fontId="2" type="noConversion"/>
  </si>
  <si>
    <r>
      <rPr>
        <b/>
        <sz val="11"/>
        <rFont val="돋움"/>
        <family val="3"/>
        <charset val="129"/>
      </rPr>
      <t xml:space="preserve">제7조 </t>
    </r>
    <r>
      <rPr>
        <sz val="11"/>
        <rFont val="돋움"/>
        <family val="3"/>
        <charset val="129"/>
      </rPr>
      <t>기타 회계관련 규정의 개정으로 예산과목이 변경된 경우에는 당해연도 변경된 과목으로 승인된 것으로 하며, 그 외의 예산총칙에 명시되지 아니한 사항은 「사회복지법인 및 사회복지시설 재무회계 규칙」에 따라 집행한다.</t>
    </r>
    <phoneticPr fontId="2" type="noConversion"/>
  </si>
  <si>
    <t>2019년 예산 총칙</t>
    <phoneticPr fontId="2" type="noConversion"/>
  </si>
  <si>
    <t>2019년 예산의 주요 부문은 다음과 같다.</t>
    <phoneticPr fontId="2" type="noConversion"/>
  </si>
  <si>
    <t>1. 세입 내용</t>
    <phoneticPr fontId="2" type="noConversion"/>
  </si>
  <si>
    <t>1) 보조금</t>
    <phoneticPr fontId="2" type="noConversion"/>
  </si>
  <si>
    <t>2) 후원금</t>
    <phoneticPr fontId="2" type="noConversion"/>
  </si>
  <si>
    <t>3) 이월금</t>
    <phoneticPr fontId="2" type="noConversion"/>
  </si>
  <si>
    <t>4) 잡수입</t>
    <phoneticPr fontId="2" type="noConversion"/>
  </si>
  <si>
    <t>2. 세출 내용</t>
    <phoneticPr fontId="2" type="noConversion"/>
  </si>
  <si>
    <t>1) 사무비</t>
    <phoneticPr fontId="2" type="noConversion"/>
  </si>
  <si>
    <t>2) 재산조성비</t>
    <phoneticPr fontId="2" type="noConversion"/>
  </si>
  <si>
    <t>3) 사업비</t>
    <phoneticPr fontId="2" type="noConversion"/>
  </si>
  <si>
    <t>4) 잡지출</t>
    <phoneticPr fontId="2" type="noConversion"/>
  </si>
  <si>
    <t>5) 예비비</t>
    <phoneticPr fontId="2" type="noConversion"/>
  </si>
  <si>
    <t>2019년도 서부희망케어센터 푸드마켓의 세입예산은 88,300,000원으로 한다.
2019년도 서부희망케어센터 푸드마켓의 세출예산은 88,300,000원으로 한다.</t>
    <phoneticPr fontId="2" type="noConversion"/>
  </si>
  <si>
    <t>2019년도 명시이월사업은 명시이월사업비 명세서와 같다.</t>
    <phoneticPr fontId="2" type="noConversion"/>
  </si>
  <si>
    <t>제4조 (2019년 예산)</t>
    <phoneticPr fontId="2" type="noConversion"/>
  </si>
  <si>
    <t>2019년 예산은 「사회복지법인 및 사회복지시설 재무회계 규칙」 및 2019년도 사업계획, 예산편성기준에 따라 예산을 편성한다.</t>
    <phoneticPr fontId="2" type="noConversion"/>
  </si>
  <si>
    <t>공동모금회 사업비</t>
    <phoneticPr fontId="2" type="noConversion"/>
  </si>
  <si>
    <t>자원봉사자관리비</t>
    <phoneticPr fontId="2" type="noConversion"/>
  </si>
  <si>
    <t>212 시설비</t>
    <phoneticPr fontId="2" type="noConversion"/>
  </si>
  <si>
    <t>21 시설비</t>
    <phoneticPr fontId="2" type="noConversion"/>
  </si>
  <si>
    <t>02 재산조성비</t>
    <phoneticPr fontId="2" type="noConversion"/>
  </si>
  <si>
    <t>711 이월금</t>
    <phoneticPr fontId="2" type="noConversion"/>
  </si>
  <si>
    <t>123 회의비</t>
    <phoneticPr fontId="2" type="noConversion"/>
  </si>
  <si>
    <t>71 이월금</t>
    <phoneticPr fontId="2" type="noConversion"/>
  </si>
  <si>
    <t>소 계</t>
    <phoneticPr fontId="2" type="noConversion"/>
  </si>
  <si>
    <t>12 업무추진비</t>
    <phoneticPr fontId="2" type="noConversion"/>
  </si>
  <si>
    <t>07 이월금</t>
    <phoneticPr fontId="2" type="noConversion"/>
  </si>
  <si>
    <t>116 사회보험부담비용</t>
    <phoneticPr fontId="2" type="noConversion"/>
  </si>
  <si>
    <t>411 지정후원금</t>
    <phoneticPr fontId="2" type="noConversion"/>
  </si>
  <si>
    <t>115 퇴직금및퇴직적립금</t>
    <phoneticPr fontId="2" type="noConversion"/>
  </si>
  <si>
    <t>114 제수당</t>
    <phoneticPr fontId="2" type="noConversion"/>
  </si>
  <si>
    <t>합 계</t>
    <phoneticPr fontId="2" type="noConversion"/>
  </si>
  <si>
    <t>111 급여</t>
    <phoneticPr fontId="2" type="noConversion"/>
  </si>
  <si>
    <t>11 인건비</t>
    <phoneticPr fontId="2" type="noConversion"/>
  </si>
  <si>
    <t>목</t>
    <phoneticPr fontId="2" type="noConversion"/>
  </si>
  <si>
    <t>(B)
2018년</t>
    <phoneticPr fontId="2" type="noConversion"/>
  </si>
  <si>
    <t>(A)
2019년</t>
    <phoneticPr fontId="2" type="noConversion"/>
  </si>
  <si>
    <t>(단위:원)</t>
    <phoneticPr fontId="2" type="noConversion"/>
  </si>
  <si>
    <t>2019년 남양주시서부희망케어센터 푸드마켓 예산총괄표</t>
    <phoneticPr fontId="2" type="noConversion"/>
  </si>
  <si>
    <t>2월</t>
  </si>
  <si>
    <t>3월</t>
  </si>
  <si>
    <t>4월</t>
  </si>
  <si>
    <t>5월</t>
  </si>
  <si>
    <t>6월</t>
  </si>
  <si>
    <t>7월</t>
  </si>
  <si>
    <t>8월</t>
  </si>
  <si>
    <t>9월</t>
  </si>
  <si>
    <t>10월</t>
  </si>
  <si>
    <t>11월</t>
  </si>
  <si>
    <t>12월</t>
  </si>
  <si>
    <t>합계</t>
    <phoneticPr fontId="36" type="noConversion"/>
  </si>
  <si>
    <t>보험합계</t>
    <phoneticPr fontId="36" type="noConversion"/>
  </si>
  <si>
    <t>산재보험</t>
    <phoneticPr fontId="36" type="noConversion"/>
  </si>
  <si>
    <t>고용보험</t>
    <phoneticPr fontId="36" type="noConversion"/>
  </si>
  <si>
    <t>국민연금</t>
    <phoneticPr fontId="36" type="noConversion"/>
  </si>
  <si>
    <t>장기요양보험</t>
    <phoneticPr fontId="36" type="noConversion"/>
  </si>
  <si>
    <t>건강보험</t>
    <phoneticPr fontId="36" type="noConversion"/>
  </si>
  <si>
    <t>4대보험</t>
    <phoneticPr fontId="36" type="noConversion"/>
  </si>
  <si>
    <t>퇴직적립금합계</t>
    <phoneticPr fontId="36" type="noConversion"/>
  </si>
  <si>
    <t>급여합계</t>
    <phoneticPr fontId="36" type="noConversion"/>
  </si>
  <si>
    <t>제수당 소계</t>
    <phoneticPr fontId="36" type="noConversion"/>
  </si>
  <si>
    <t>시간외수당</t>
    <phoneticPr fontId="36" type="noConversion"/>
  </si>
  <si>
    <t>가족수당</t>
    <phoneticPr fontId="36" type="noConversion"/>
  </si>
  <si>
    <t>효도휴가비</t>
    <phoneticPr fontId="36" type="noConversion"/>
  </si>
  <si>
    <t>기본급</t>
    <phoneticPr fontId="36" type="noConversion"/>
  </si>
  <si>
    <t>목 합계</t>
    <phoneticPr fontId="36" type="noConversion"/>
  </si>
  <si>
    <t>1월</t>
    <phoneticPr fontId="36" type="noConversion"/>
  </si>
  <si>
    <t>사회복지사3호봉</t>
    <phoneticPr fontId="36" type="noConversion"/>
  </si>
  <si>
    <t>-</t>
    <phoneticPr fontId="2" type="noConversion"/>
  </si>
  <si>
    <t>사회복지사</t>
    <phoneticPr fontId="36" type="noConversion"/>
  </si>
  <si>
    <t>-</t>
    <phoneticPr fontId="36" type="noConversion"/>
  </si>
  <si>
    <t>호봉</t>
    <phoneticPr fontId="36" type="noConversion"/>
  </si>
  <si>
    <t>이름</t>
    <phoneticPr fontId="36" type="noConversion"/>
  </si>
  <si>
    <t>직책</t>
    <phoneticPr fontId="36" type="noConversion"/>
  </si>
  <si>
    <t>부서</t>
    <phoneticPr fontId="36" type="noConversion"/>
  </si>
  <si>
    <t>목</t>
    <phoneticPr fontId="36" type="noConversion"/>
  </si>
  <si>
    <t>2019년 서부희망케어센터(무한돌봄) 직원 보수 일람표</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</si>
</sst>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quot;₩&quot;* #,##0_-;\-&quot;₩&quot;* #,##0_-;_-&quot;₩&quot;* &quot;-&quot;_-;_-@_-"/>
    <numFmt numFmtId="41" formatCode="_-* #,##0_-;\-* #,##0_-;_-* &quot;-&quot;_-;_-@_-"/>
    <numFmt numFmtId="43" formatCode="_-* #,##0.00_-;\-* #,##0.00_-;_-* &quot;-&quot;??_-;_-@_-"/>
    <numFmt numFmtId="176" formatCode="#,##0_);[Red]\(#,##0\)"/>
    <numFmt numFmtId="177" formatCode="#,##0&quot;명&quot;"/>
    <numFmt numFmtId="178" formatCode="#,##0&quot;월&quot;"/>
    <numFmt numFmtId="179" formatCode="#,##0&quot;회&quot;"/>
    <numFmt numFmtId="180" formatCode="#,##0&quot;원&quot;"/>
    <numFmt numFmtId="181" formatCode="0.000%"/>
    <numFmt numFmtId="182" formatCode="#&quot;회&quot;"/>
    <numFmt numFmtId="183" formatCode="#&quot;월&quot;"/>
    <numFmt numFmtId="184" formatCode="General_)"/>
    <numFmt numFmtId="185" formatCode="0&quot;명&quot;"/>
    <numFmt numFmtId="186" formatCode="###,###,###"/>
    <numFmt numFmtId="187" formatCode="#\ &quot;명&quot;"/>
    <numFmt numFmtId="188" formatCode="#,###,###"/>
    <numFmt numFmtId="189" formatCode="###,###"/>
    <numFmt numFmtId="190" formatCode="#&quot;/1&quot;"/>
    <numFmt numFmtId="191" formatCode="\=#,###&quot;원&quot;"/>
    <numFmt numFmtId="192" formatCode="\=###,###,###"/>
    <numFmt numFmtId="193" formatCode="&quot;₩&quot;#,##0_);[Red]\(&quot;₩&quot;#,##0\)"/>
    <numFmt numFmtId="194" formatCode="#,##0&quot;대&quot;"/>
    <numFmt numFmtId="195" formatCode="#,##0&quot;종&quot;"/>
    <numFmt numFmtId="196" formatCode="#,##0&quot;L&quot;"/>
    <numFmt numFmtId="197" formatCode="#,##0&quot;건&quot;"/>
    <numFmt numFmtId="198" formatCode="0&quot;회&quot;"/>
    <numFmt numFmtId="199" formatCode="_-* #,##0_-;\-* #,##0_-;_-* &quot;-&quot;??_-;_-@_-"/>
    <numFmt numFmtId="200" formatCode="0&quot;월&quot;"/>
    <numFmt numFmtId="201" formatCode="_-* #,##0.0_-;\-* #,##0.0_-;_-* &quot;-&quot;_-;_-@_-"/>
    <numFmt numFmtId="202" formatCode="#,##0_ "/>
    <numFmt numFmtId="203" formatCode="#,###&quot;원&quot;"/>
  </numFmts>
  <fonts count="100">
    <font>
      <sz val="11"/>
      <name val="돋움"/>
      <family val="3"/>
      <charset val="129"/>
    </font>
    <font>
      <sz val="11"/>
      <name val="돋움"/>
      <family val="3"/>
      <charset val="129"/>
    </font>
    <font>
      <sz val="8"/>
      <name val="돋움"/>
      <family val="3"/>
      <charset val="129"/>
    </font>
    <font>
      <b/>
      <sz val="20"/>
      <name val="HY그래픽M"/>
      <family val="1"/>
      <charset val="129"/>
    </font>
    <font>
      <sz val="9"/>
      <name val="굴림"/>
      <family val="3"/>
      <charset val="129"/>
    </font>
    <font>
      <b/>
      <sz val="10"/>
      <name val="굴림"/>
      <family val="3"/>
      <charset val="129"/>
    </font>
    <font>
      <sz val="12"/>
      <name val="바탕체"/>
      <family val="1"/>
      <charset val="129"/>
    </font>
    <font>
      <b/>
      <sz val="12"/>
      <name val="Arial"/>
      <family val="2"/>
    </font>
    <font>
      <b/>
      <sz val="24"/>
      <name val="궁서체"/>
      <family val="1"/>
      <charset val="129"/>
    </font>
    <font>
      <sz val="11"/>
      <name val="굴림체"/>
      <family val="3"/>
      <charset val="129"/>
    </font>
    <font>
      <b/>
      <sz val="11"/>
      <name val="굴림체"/>
      <family val="3"/>
      <charset val="129"/>
    </font>
    <font>
      <b/>
      <sz val="22"/>
      <name val="궁서"/>
      <family val="1"/>
      <charset val="129"/>
    </font>
    <font>
      <b/>
      <sz val="10"/>
      <name val="굴림체"/>
      <family val="3"/>
      <charset val="129"/>
    </font>
    <font>
      <sz val="10"/>
      <name val="굴림체"/>
      <family val="3"/>
      <charset val="129"/>
    </font>
    <font>
      <sz val="10"/>
      <name val="돋움"/>
      <family val="3"/>
      <charset val="129"/>
    </font>
    <font>
      <b/>
      <sz val="13"/>
      <color indexed="8"/>
      <name val="한양신명조,한컴돋움"/>
      <family val="3"/>
      <charset val="129"/>
    </font>
    <font>
      <b/>
      <sz val="13"/>
      <name val="굴림체"/>
      <family val="3"/>
      <charset val="129"/>
    </font>
    <font>
      <sz val="13"/>
      <name val="돋움"/>
      <family val="3"/>
      <charset val="129"/>
    </font>
    <font>
      <sz val="10"/>
      <name val="굴림"/>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sz val="11"/>
      <color indexed="20"/>
      <name val="맑은 고딕"/>
      <family val="3"/>
      <charset val="129"/>
    </font>
    <font>
      <sz val="11"/>
      <color indexed="60"/>
      <name val="맑은 고딕"/>
      <family val="3"/>
      <charset val="129"/>
    </font>
    <font>
      <sz val="11"/>
      <color indexed="62"/>
      <name val="맑은 고딕"/>
      <family val="3"/>
      <charset val="129"/>
    </font>
    <font>
      <b/>
      <sz val="11"/>
      <color indexed="63"/>
      <name val="맑은 고딕"/>
      <family val="3"/>
      <charset val="129"/>
    </font>
    <font>
      <b/>
      <sz val="11"/>
      <color indexed="52"/>
      <name val="맑은 고딕"/>
      <family val="3"/>
      <charset val="129"/>
    </font>
    <font>
      <sz val="11"/>
      <color indexed="52"/>
      <name val="맑은 고딕"/>
      <family val="3"/>
      <charset val="129"/>
    </font>
    <font>
      <b/>
      <sz val="11"/>
      <color indexed="9"/>
      <name val="맑은 고딕"/>
      <family val="3"/>
      <charset val="129"/>
    </font>
    <font>
      <sz val="11"/>
      <color indexed="10"/>
      <name val="맑은 고딕"/>
      <family val="3"/>
      <charset val="129"/>
    </font>
    <font>
      <i/>
      <sz val="11"/>
      <color indexed="23"/>
      <name val="맑은 고딕"/>
      <family val="3"/>
      <charset val="129"/>
    </font>
    <font>
      <b/>
      <sz val="11"/>
      <color indexed="8"/>
      <name val="맑은 고딕"/>
      <family val="3"/>
      <charset val="129"/>
    </font>
    <font>
      <sz val="11"/>
      <color indexed="9"/>
      <name val="맑은 고딕"/>
      <family val="3"/>
      <charset val="129"/>
    </font>
    <font>
      <sz val="11"/>
      <color indexed="8"/>
      <name val="맑은 고딕"/>
      <family val="3"/>
      <charset val="129"/>
    </font>
    <font>
      <sz val="8"/>
      <name val="맑은 고딕"/>
      <family val="3"/>
      <charset val="129"/>
    </font>
    <font>
      <sz val="9"/>
      <name val="맑은 고딕"/>
      <family val="3"/>
      <charset val="129"/>
    </font>
    <font>
      <b/>
      <sz val="10"/>
      <name val="맑은 고딕"/>
      <family val="3"/>
      <charset val="129"/>
    </font>
    <font>
      <sz val="10"/>
      <name val="맑은 고딕"/>
      <family val="3"/>
      <charset val="129"/>
    </font>
    <font>
      <b/>
      <sz val="10"/>
      <color indexed="8"/>
      <name val="맑은 고딕"/>
      <family val="3"/>
      <charset val="129"/>
    </font>
    <font>
      <sz val="16"/>
      <name val="맑은 고딕"/>
      <family val="3"/>
      <charset val="129"/>
    </font>
    <font>
      <sz val="10"/>
      <color indexed="8"/>
      <name val="맑은 고딕"/>
      <family val="3"/>
      <charset val="129"/>
    </font>
    <font>
      <b/>
      <sz val="9"/>
      <color indexed="81"/>
      <name val="돋움"/>
      <family val="3"/>
      <charset val="129"/>
    </font>
    <font>
      <b/>
      <sz val="9"/>
      <color indexed="81"/>
      <name val="Tahoma"/>
      <family val="2"/>
    </font>
    <font>
      <b/>
      <sz val="18"/>
      <name val="굴림"/>
      <family val="3"/>
      <charset val="129"/>
    </font>
    <font>
      <sz val="16"/>
      <name val="굴림"/>
      <family val="3"/>
      <charset val="129"/>
    </font>
    <font>
      <b/>
      <sz val="9"/>
      <name val="굴림"/>
      <family val="3"/>
      <charset val="129"/>
    </font>
    <font>
      <sz val="10"/>
      <name val="새굴림"/>
      <family val="1"/>
      <charset val="129"/>
    </font>
    <font>
      <b/>
      <sz val="11"/>
      <color indexed="8"/>
      <name val="한양신명조,한컴돋움"/>
      <family val="3"/>
      <charset val="129"/>
    </font>
    <font>
      <sz val="14"/>
      <name val="궁서체"/>
      <family val="1"/>
      <charset val="129"/>
    </font>
    <font>
      <sz val="12"/>
      <name val="굴림체"/>
      <family val="3"/>
      <charset val="129"/>
    </font>
    <font>
      <sz val="14"/>
      <name val="굴림체"/>
      <family val="3"/>
      <charset val="129"/>
    </font>
    <font>
      <b/>
      <sz val="16"/>
      <name val="맑은 고딕"/>
      <family val="3"/>
      <charset val="129"/>
    </font>
    <font>
      <b/>
      <sz val="16"/>
      <name val="굴림"/>
      <family val="3"/>
      <charset val="129"/>
    </font>
    <font>
      <b/>
      <sz val="20"/>
      <name val="궁서체"/>
      <family val="1"/>
      <charset val="129"/>
    </font>
    <font>
      <sz val="9"/>
      <name val="맑은 고딕"/>
      <family val="3"/>
      <charset val="129"/>
      <scheme val="minor"/>
    </font>
    <font>
      <b/>
      <sz val="9"/>
      <name val="맑은 고딕"/>
      <family val="3"/>
      <charset val="129"/>
      <scheme val="minor"/>
    </font>
    <font>
      <b/>
      <sz val="10"/>
      <name val="맑은 고딕"/>
      <family val="3"/>
      <charset val="129"/>
      <scheme val="minor"/>
    </font>
    <font>
      <sz val="10"/>
      <name val="맑은 고딕"/>
      <family val="3"/>
      <charset val="129"/>
      <scheme val="minor"/>
    </font>
    <font>
      <b/>
      <sz val="9"/>
      <color indexed="8"/>
      <name val="맑은 고딕"/>
      <family val="3"/>
      <charset val="129"/>
      <scheme val="minor"/>
    </font>
    <font>
      <sz val="9"/>
      <color indexed="8"/>
      <name val="맑은 고딕"/>
      <family val="3"/>
      <charset val="129"/>
      <scheme val="minor"/>
    </font>
    <font>
      <b/>
      <sz val="10"/>
      <color theme="4"/>
      <name val="굴림"/>
      <family val="3"/>
      <charset val="129"/>
    </font>
    <font>
      <sz val="16"/>
      <name val="맑은 고딕"/>
      <family val="3"/>
      <charset val="129"/>
      <scheme val="minor"/>
    </font>
    <font>
      <b/>
      <sz val="10"/>
      <name val="맑은 고딕"/>
      <family val="3"/>
      <charset val="129"/>
      <scheme val="major"/>
    </font>
    <font>
      <sz val="10"/>
      <name val="맑은 고딕"/>
      <family val="3"/>
      <charset val="129"/>
      <scheme val="major"/>
    </font>
    <font>
      <sz val="9"/>
      <name val="맑은 고딕"/>
      <family val="3"/>
      <charset val="129"/>
      <scheme val="major"/>
    </font>
    <font>
      <sz val="11"/>
      <name val="맑은 고딕"/>
      <family val="3"/>
      <charset val="129"/>
      <scheme val="major"/>
    </font>
    <font>
      <b/>
      <sz val="9"/>
      <name val="맑은 고딕"/>
      <family val="3"/>
      <charset val="129"/>
      <scheme val="major"/>
    </font>
    <font>
      <sz val="10"/>
      <color indexed="8"/>
      <name val="맑은 고딕"/>
      <family val="3"/>
      <charset val="129"/>
      <scheme val="major"/>
    </font>
    <font>
      <b/>
      <sz val="16"/>
      <name val="맑은 고딕"/>
      <family val="3"/>
      <charset val="129"/>
      <scheme val="minor"/>
    </font>
    <font>
      <sz val="11"/>
      <color theme="1"/>
      <name val="맑은 고딕"/>
      <family val="3"/>
      <charset val="129"/>
      <scheme val="minor"/>
    </font>
    <font>
      <sz val="11"/>
      <name val="HY헤드라인M"/>
      <family val="1"/>
      <charset val="129"/>
    </font>
    <font>
      <b/>
      <sz val="11"/>
      <name val="맑은 고딕"/>
      <family val="3"/>
      <charset val="129"/>
      <scheme val="major"/>
    </font>
    <font>
      <sz val="24"/>
      <name val="HY헤드라인M"/>
      <family val="1"/>
      <charset val="129"/>
    </font>
    <font>
      <sz val="24"/>
      <color theme="3"/>
      <name val="HY헤드라인M"/>
      <family val="1"/>
      <charset val="129"/>
    </font>
    <font>
      <sz val="10"/>
      <color rgb="FFFF0000"/>
      <name val="맑은 고딕"/>
      <family val="3"/>
      <charset val="129"/>
      <scheme val="major"/>
    </font>
    <font>
      <b/>
      <sz val="10"/>
      <name val="돋움"/>
      <family val="3"/>
      <charset val="129"/>
    </font>
    <font>
      <sz val="9"/>
      <name val="돋움"/>
      <family val="3"/>
      <charset val="129"/>
    </font>
    <font>
      <b/>
      <sz val="11"/>
      <name val="돋움"/>
      <family val="3"/>
      <charset val="129"/>
    </font>
    <font>
      <u/>
      <sz val="16"/>
      <color theme="1"/>
      <name val="HY헤드라인M"/>
      <family val="1"/>
      <charset val="129"/>
    </font>
    <font>
      <sz val="8"/>
      <name val="맑은 고딕"/>
      <family val="2"/>
      <charset val="129"/>
      <scheme val="minor"/>
    </font>
    <font>
      <sz val="10"/>
      <color theme="1"/>
      <name val="함초롬돋움"/>
      <family val="1"/>
      <charset val="129"/>
    </font>
    <font>
      <b/>
      <sz val="10"/>
      <color theme="1"/>
      <name val="돋움"/>
      <family val="3"/>
      <charset val="129"/>
    </font>
    <font>
      <sz val="10"/>
      <color theme="1"/>
      <name val="돋움"/>
      <family val="3"/>
      <charset val="129"/>
    </font>
    <font>
      <sz val="8"/>
      <name val="맑은 고딕"/>
      <family val="3"/>
      <charset val="129"/>
      <scheme val="minor"/>
    </font>
    <font>
      <b/>
      <sz val="9"/>
      <color theme="1"/>
      <name val="돋움"/>
      <family val="3"/>
      <charset val="129"/>
    </font>
    <font>
      <sz val="24"/>
      <name val="HY울릉도B"/>
      <family val="1"/>
      <charset val="129"/>
    </font>
    <font>
      <sz val="28"/>
      <name val="HY헤드라인M"/>
      <family val="1"/>
      <charset val="129"/>
    </font>
    <font>
      <sz val="20"/>
      <name val="HY수평선B"/>
      <family val="1"/>
      <charset val="129"/>
    </font>
    <font>
      <sz val="14"/>
      <name val="HY수평선M"/>
      <family val="1"/>
      <charset val="129"/>
    </font>
    <font>
      <sz val="16"/>
      <name val="HY수평선M"/>
      <family val="1"/>
      <charset val="129"/>
    </font>
    <font>
      <sz val="28"/>
      <color theme="3"/>
      <name val="HY헤드라인M"/>
      <family val="1"/>
      <charset val="129"/>
    </font>
    <font>
      <b/>
      <sz val="22"/>
      <name val="돋움"/>
      <family val="3"/>
      <charset val="129"/>
    </font>
    <font>
      <b/>
      <sz val="11"/>
      <color theme="1"/>
      <name val="맑은 고딕"/>
      <family val="3"/>
      <charset val="129"/>
      <scheme val="minor"/>
    </font>
    <font>
      <sz val="11"/>
      <color rgb="FF00B0F0"/>
      <name val="맑은 고딕"/>
      <family val="3"/>
      <charset val="129"/>
      <scheme val="minor"/>
    </font>
    <font>
      <sz val="12"/>
      <color theme="1"/>
      <name val="굴림체"/>
      <family val="3"/>
      <charset val="129"/>
    </font>
    <font>
      <b/>
      <sz val="11"/>
      <color theme="1"/>
      <name val="굴림체"/>
      <family val="3"/>
      <charset val="129"/>
    </font>
    <font>
      <sz val="11"/>
      <color theme="1"/>
      <name val="굴림체"/>
      <family val="3"/>
      <charset val="129"/>
    </font>
    <font>
      <sz val="22"/>
      <color theme="1"/>
      <name val="HY헤드라인M"/>
      <family val="1"/>
      <charset val="129"/>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FF66"/>
        <bgColor indexed="64"/>
      </patternFill>
    </fill>
    <fill>
      <patternFill patternType="solid">
        <fgColor theme="8" tint="0.39997558519241921"/>
        <bgColor indexed="64"/>
      </patternFill>
    </fill>
  </fills>
  <borders count="156">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thin">
        <color indexed="64"/>
      </left>
      <right style="thick">
        <color rgb="FFFF0000"/>
      </right>
      <top style="medium">
        <color indexed="64"/>
      </top>
      <bottom style="double">
        <color indexed="64"/>
      </bottom>
      <diagonal/>
    </border>
    <border>
      <left style="thin">
        <color indexed="64"/>
      </left>
      <right style="thick">
        <color rgb="FFFF0000"/>
      </right>
      <top style="medium">
        <color indexed="64"/>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bottom/>
      <diagonal/>
    </border>
    <border>
      <left style="thin">
        <color indexed="64"/>
      </left>
      <right style="thick">
        <color rgb="FFFF0000"/>
      </right>
      <top/>
      <bottom style="thin">
        <color indexed="64"/>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right/>
      <top style="double">
        <color indexed="64"/>
      </top>
      <bottom style="thin">
        <color indexed="64"/>
      </bottom>
      <diagonal/>
    </border>
    <border>
      <left style="thick">
        <color rgb="FFFF0000"/>
      </left>
      <right style="thick">
        <color rgb="FFFF0000"/>
      </right>
      <top style="thick">
        <color rgb="FFFF0000"/>
      </top>
      <bottom style="medium">
        <color indexed="64"/>
      </bottom>
      <diagonal/>
    </border>
    <border>
      <left style="thick">
        <color rgb="FFFF0000"/>
      </left>
      <right style="thick">
        <color rgb="FFFF0000"/>
      </right>
      <top style="medium">
        <color indexed="64"/>
      </top>
      <bottom style="double">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double">
        <color indexed="64"/>
      </bottom>
      <diagonal/>
    </border>
    <border>
      <left/>
      <right style="medium">
        <color indexed="64"/>
      </right>
      <top style="thin">
        <color indexed="64"/>
      </top>
      <bottom style="medium">
        <color indexed="64"/>
      </bottom>
      <diagonal/>
    </border>
    <border>
      <left style="thick">
        <color rgb="FFFF0000"/>
      </left>
      <right style="thick">
        <color rgb="FFFF0000"/>
      </right>
      <top/>
      <bottom style="thick">
        <color rgb="FFFF0000"/>
      </bottom>
      <diagonal/>
    </border>
    <border>
      <left style="thick">
        <color rgb="FFFF0000"/>
      </left>
      <right style="thin">
        <color indexed="64"/>
      </right>
      <top style="medium">
        <color indexed="64"/>
      </top>
      <bottom/>
      <diagonal/>
    </border>
    <border>
      <left style="thick">
        <color rgb="FFFF0000"/>
      </left>
      <right style="thin">
        <color indexed="64"/>
      </right>
      <top/>
      <bottom style="medium">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style="medium">
        <color indexed="64"/>
      </top>
      <bottom style="thin">
        <color indexed="64"/>
      </bottom>
      <diagonal/>
    </border>
    <border>
      <left style="thick">
        <color rgb="FFFF0000"/>
      </left>
      <right style="thin">
        <color indexed="64"/>
      </right>
      <top style="medium">
        <color indexed="64"/>
      </top>
      <bottom style="medium">
        <color indexed="64"/>
      </bottom>
      <diagonal/>
    </border>
    <border>
      <left style="thick">
        <color rgb="FFFF0000"/>
      </left>
      <right style="thick">
        <color rgb="FFFF0000"/>
      </right>
      <top style="thin">
        <color indexed="64"/>
      </top>
      <bottom style="medium">
        <color indexed="64"/>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style="thin">
        <color indexed="64"/>
      </top>
      <bottom style="medium">
        <color indexed="64"/>
      </bottom>
      <diagonal/>
    </border>
    <border>
      <left style="thin">
        <color indexed="64"/>
      </left>
      <right style="thick">
        <color rgb="FFFF0000"/>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rgb="FFFF0000"/>
      </right>
      <top style="double">
        <color indexed="64"/>
      </top>
      <bottom style="thin">
        <color indexed="64"/>
      </bottom>
      <diagonal/>
    </border>
    <border>
      <left style="thick">
        <color rgb="FFFF0000"/>
      </left>
      <right style="thin">
        <color auto="1"/>
      </right>
      <top style="medium">
        <color indexed="64"/>
      </top>
      <bottom style="double">
        <color indexed="64"/>
      </bottom>
      <diagonal/>
    </border>
    <border>
      <left style="thick">
        <color rgb="FFFF0000"/>
      </left>
      <right style="thin">
        <color indexed="64"/>
      </right>
      <top/>
      <bottom style="thick">
        <color rgb="FFFF0000"/>
      </bottom>
      <diagonal/>
    </border>
    <border>
      <left style="thin">
        <color indexed="64"/>
      </left>
      <right style="thick">
        <color rgb="FFFF0000"/>
      </right>
      <top style="medium">
        <color indexed="64"/>
      </top>
      <bottom/>
      <diagonal/>
    </border>
    <border>
      <left/>
      <right style="thick">
        <color rgb="FFFF0000"/>
      </right>
      <top style="thin">
        <color indexed="64"/>
      </top>
      <bottom/>
      <diagonal/>
    </border>
    <border>
      <left style="thick">
        <color rgb="FFFF0000"/>
      </left>
      <right style="thin">
        <color indexed="64"/>
      </right>
      <top/>
      <bottom style="double">
        <color indexed="64"/>
      </bottom>
      <diagonal/>
    </border>
    <border>
      <left/>
      <right style="medium">
        <color indexed="64"/>
      </right>
      <top/>
      <bottom style="double">
        <color indexed="64"/>
      </bottom>
      <diagonal/>
    </border>
    <border>
      <left style="thick">
        <color rgb="FFFF0000"/>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3">
    <xf numFmtId="0" fontId="0" fillId="0" borderId="0"/>
    <xf numFmtId="0" fontId="6" fillId="0" borderId="0"/>
    <xf numFmtId="0" fontId="6"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1" fillId="0" borderId="0" applyNumberFormat="0" applyFill="0" applyBorder="0" applyAlignment="0" applyProtection="0">
      <alignment vertical="center"/>
    </xf>
    <xf numFmtId="0" fontId="28" fillId="20" borderId="1" applyNumberFormat="0" applyAlignment="0" applyProtection="0">
      <alignment vertical="center"/>
    </xf>
    <xf numFmtId="0" fontId="24" fillId="3" borderId="0" applyNumberFormat="0" applyBorder="0" applyAlignment="0" applyProtection="0">
      <alignment vertical="center"/>
    </xf>
    <xf numFmtId="0" fontId="1" fillId="21" borderId="2" applyNumberFormat="0" applyFont="0" applyAlignment="0" applyProtection="0">
      <alignment vertical="center"/>
    </xf>
    <xf numFmtId="9" fontId="1" fillId="0" borderId="0" applyFont="0" applyFill="0" applyBorder="0" applyAlignment="0" applyProtection="0"/>
    <xf numFmtId="0" fontId="25" fillId="22" borderId="0" applyNumberFormat="0" applyBorder="0" applyAlignment="0" applyProtection="0">
      <alignment vertical="center"/>
    </xf>
    <xf numFmtId="0" fontId="32" fillId="0" borderId="0" applyNumberFormat="0" applyFill="0" applyBorder="0" applyAlignment="0" applyProtection="0">
      <alignment vertical="center"/>
    </xf>
    <xf numFmtId="0" fontId="30" fillId="23" borderId="3" applyNumberFormat="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29" fillId="0" borderId="4" applyNumberFormat="0" applyFill="0" applyAlignment="0" applyProtection="0">
      <alignment vertical="center"/>
    </xf>
    <xf numFmtId="0" fontId="33" fillId="0" borderId="5" applyNumberFormat="0" applyFill="0" applyAlignment="0" applyProtection="0">
      <alignment vertical="center"/>
    </xf>
    <xf numFmtId="0" fontId="26" fillId="7" borderId="1" applyNumberFormat="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4" borderId="0" applyNumberFormat="0" applyBorder="0" applyAlignment="0" applyProtection="0">
      <alignment vertical="center"/>
    </xf>
    <xf numFmtId="0" fontId="27" fillId="20" borderId="9" applyNumberFormat="0" applyAlignment="0" applyProtection="0">
      <alignment vertical="center"/>
    </xf>
    <xf numFmtId="184" fontId="6" fillId="0" borderId="0" applyFont="0" applyFill="0" applyBorder="0" applyAlignment="0" applyProtection="0"/>
    <xf numFmtId="0"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10" applyNumberFormat="0" applyAlignment="0" applyProtection="0">
      <alignment horizontal="left" vertical="center"/>
    </xf>
    <xf numFmtId="0" fontId="7" fillId="0" borderId="11">
      <alignment horizontal="left" vertical="center"/>
    </xf>
    <xf numFmtId="41" fontId="71" fillId="0" borderId="0" applyFont="0" applyFill="0" applyBorder="0" applyAlignment="0" applyProtection="0">
      <alignment vertical="center"/>
    </xf>
    <xf numFmtId="41" fontId="1" fillId="0" borderId="0" applyFont="0" applyFill="0" applyBorder="0" applyAlignment="0" applyProtection="0"/>
    <xf numFmtId="0" fontId="71" fillId="0" borderId="0">
      <alignment vertical="center"/>
    </xf>
    <xf numFmtId="0" fontId="71" fillId="0" borderId="0">
      <alignment vertical="center"/>
    </xf>
    <xf numFmtId="9" fontId="1" fillId="0" borderId="0" applyFont="0" applyFill="0" applyBorder="0" applyAlignment="0" applyProtection="0">
      <alignment vertical="center"/>
    </xf>
    <xf numFmtId="9" fontId="35" fillId="0" borderId="0" applyFont="0" applyFill="0" applyBorder="0" applyAlignment="0" applyProtection="0">
      <alignment vertical="center"/>
    </xf>
    <xf numFmtId="9" fontId="71" fillId="0" borderId="0" applyFont="0" applyFill="0" applyBorder="0" applyAlignment="0" applyProtection="0">
      <alignment vertical="center"/>
    </xf>
    <xf numFmtId="41" fontId="35" fillId="0" borderId="0" applyFont="0" applyFill="0" applyBorder="0" applyAlignment="0" applyProtection="0">
      <alignment vertical="center"/>
    </xf>
    <xf numFmtId="41" fontId="71" fillId="0" borderId="0" applyFont="0" applyFill="0" applyBorder="0" applyAlignment="0" applyProtection="0">
      <alignment vertical="center"/>
    </xf>
    <xf numFmtId="41" fontId="35" fillId="0" borderId="0" applyFont="0" applyFill="0" applyBorder="0" applyAlignment="0" applyProtection="0">
      <alignment vertical="center"/>
    </xf>
    <xf numFmtId="41" fontId="71" fillId="0" borderId="0" applyFont="0" applyFill="0" applyBorder="0" applyAlignment="0" applyProtection="0">
      <alignment vertical="center"/>
    </xf>
    <xf numFmtId="0" fontId="1" fillId="0" borderId="0"/>
    <xf numFmtId="0" fontId="35"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2" fontId="1" fillId="0" borderId="0" applyFont="0" applyFill="0" applyBorder="0" applyAlignment="0" applyProtection="0">
      <alignment vertical="center"/>
    </xf>
  </cellStyleXfs>
  <cellXfs count="1583">
    <xf numFmtId="0" fontId="0" fillId="0" borderId="0" xfId="0"/>
    <xf numFmtId="0" fontId="3" fillId="0" borderId="0" xfId="0" applyFont="1" applyAlignment="1">
      <alignment horizontal="center" vertical="center"/>
    </xf>
    <xf numFmtId="0" fontId="4" fillId="0" borderId="0" xfId="84" applyFont="1" applyAlignment="1">
      <alignment horizontal="center" vertical="center"/>
    </xf>
    <xf numFmtId="0" fontId="4" fillId="0" borderId="0" xfId="84" applyFont="1">
      <alignment vertical="center"/>
    </xf>
    <xf numFmtId="0" fontId="4" fillId="0" borderId="0" xfId="84" applyFont="1" applyBorder="1">
      <alignment vertical="center"/>
    </xf>
    <xf numFmtId="0" fontId="1" fillId="0" borderId="0" xfId="0" applyFont="1"/>
    <xf numFmtId="0" fontId="9" fillId="0" borderId="0" xfId="0" applyFont="1" applyAlignment="1"/>
    <xf numFmtId="0" fontId="12" fillId="0" borderId="0" xfId="0" applyFont="1" applyAlignment="1"/>
    <xf numFmtId="0" fontId="14" fillId="0" borderId="0" xfId="0" applyFont="1"/>
    <xf numFmtId="0" fontId="17" fillId="0" borderId="0" xfId="0" applyFont="1"/>
    <xf numFmtId="41" fontId="18" fillId="0" borderId="12" xfId="35" applyFont="1" applyBorder="1" applyAlignment="1">
      <alignment horizontal="center" vertical="center"/>
    </xf>
    <xf numFmtId="41" fontId="18" fillId="24" borderId="12" xfId="35" applyFont="1" applyFill="1" applyBorder="1" applyAlignment="1">
      <alignment horizontal="center" vertical="center"/>
    </xf>
    <xf numFmtId="0" fontId="5" fillId="0" borderId="13" xfId="0" applyFont="1" applyBorder="1" applyAlignment="1">
      <alignment horizontal="center" vertical="center"/>
    </xf>
    <xf numFmtId="0" fontId="5" fillId="24" borderId="14" xfId="0" applyFont="1" applyFill="1" applyBorder="1" applyAlignment="1">
      <alignment horizontal="center" vertical="center"/>
    </xf>
    <xf numFmtId="0" fontId="5" fillId="0" borderId="15" xfId="0" applyFont="1" applyBorder="1" applyAlignment="1">
      <alignment horizontal="center" vertical="center"/>
    </xf>
    <xf numFmtId="41" fontId="18" fillId="24" borderId="16" xfId="35" applyFont="1" applyFill="1" applyBorder="1" applyAlignment="1">
      <alignment horizontal="center" vertical="center"/>
    </xf>
    <xf numFmtId="41" fontId="18" fillId="0" borderId="17" xfId="35" applyFont="1" applyBorder="1" applyAlignment="1">
      <alignment horizontal="center" vertical="center"/>
    </xf>
    <xf numFmtId="41" fontId="18" fillId="0" borderId="18" xfId="35" applyFont="1" applyBorder="1" applyAlignment="1">
      <alignment horizontal="center" vertical="center"/>
    </xf>
    <xf numFmtId="41" fontId="5" fillId="0" borderId="12" xfId="35" applyFont="1" applyBorder="1" applyAlignment="1">
      <alignment horizontal="center" vertical="center"/>
    </xf>
    <xf numFmtId="0" fontId="0" fillId="0" borderId="0" xfId="0" applyFill="1"/>
    <xf numFmtId="0" fontId="0" fillId="0" borderId="12" xfId="0" applyBorder="1" applyAlignment="1">
      <alignment horizontal="center" vertical="center"/>
    </xf>
    <xf numFmtId="3" fontId="56" fillId="0" borderId="12" xfId="0" applyNumberFormat="1" applyFont="1" applyFill="1" applyBorder="1" applyAlignment="1">
      <alignment vertical="center" shrinkToFit="1"/>
    </xf>
    <xf numFmtId="0" fontId="13" fillId="0" borderId="0" xfId="0" applyFont="1"/>
    <xf numFmtId="41" fontId="12" fillId="28" borderId="12" xfId="35" applyFont="1" applyFill="1" applyBorder="1" applyAlignment="1">
      <alignment horizontal="center" vertical="center"/>
    </xf>
    <xf numFmtId="41" fontId="12" fillId="0" borderId="12" xfId="35" applyFont="1" applyBorder="1" applyAlignment="1">
      <alignment horizontal="center" vertical="center"/>
    </xf>
    <xf numFmtId="41" fontId="13" fillId="0" borderId="12" xfId="35" applyFont="1" applyBorder="1" applyAlignment="1">
      <alignment horizontal="center" vertical="center"/>
    </xf>
    <xf numFmtId="41" fontId="12" fillId="0" borderId="12" xfId="0" applyNumberFormat="1"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41" fontId="0" fillId="0" borderId="12" xfId="0" applyNumberFormat="1" applyBorder="1" applyAlignment="1">
      <alignment horizontal="center" vertical="center"/>
    </xf>
    <xf numFmtId="41" fontId="18" fillId="0" borderId="16" xfId="35" applyFont="1" applyBorder="1" applyAlignment="1">
      <alignment horizontal="center" vertical="center"/>
    </xf>
    <xf numFmtId="0" fontId="12" fillId="0" borderId="0" xfId="0" applyFont="1" applyBorder="1"/>
    <xf numFmtId="0" fontId="57" fillId="28" borderId="12" xfId="0" applyFont="1" applyFill="1" applyBorder="1" applyAlignment="1">
      <alignment horizontal="center" vertical="center" shrinkToFit="1"/>
    </xf>
    <xf numFmtId="41" fontId="56" fillId="0" borderId="12" xfId="37" applyFont="1" applyFill="1" applyBorder="1" applyAlignment="1">
      <alignment vertical="center" shrinkToFit="1"/>
    </xf>
    <xf numFmtId="41" fontId="56" fillId="0" borderId="12" xfId="0" applyNumberFormat="1" applyFont="1" applyFill="1" applyBorder="1" applyAlignment="1">
      <alignment vertical="center" shrinkToFit="1"/>
    </xf>
    <xf numFmtId="0" fontId="60" fillId="28" borderId="12" xfId="0" applyFont="1" applyFill="1" applyBorder="1" applyAlignment="1">
      <alignment horizontal="center" vertical="center" shrinkToFit="1"/>
    </xf>
    <xf numFmtId="41" fontId="57" fillId="0" borderId="12" xfId="37" applyFont="1" applyFill="1" applyBorder="1" applyAlignment="1">
      <alignment vertical="center" shrinkToFit="1"/>
    </xf>
    <xf numFmtId="0" fontId="57" fillId="0" borderId="12" xfId="0" applyFont="1" applyFill="1" applyBorder="1" applyAlignment="1">
      <alignment horizontal="center" vertical="center" shrinkToFit="1"/>
    </xf>
    <xf numFmtId="41" fontId="57" fillId="0" borderId="12" xfId="0" applyNumberFormat="1" applyFont="1" applyFill="1" applyBorder="1" applyAlignment="1">
      <alignment vertical="center" shrinkToFit="1"/>
    </xf>
    <xf numFmtId="0" fontId="56" fillId="0" borderId="12" xfId="0" applyFont="1" applyFill="1" applyBorder="1" applyAlignment="1">
      <alignment horizontal="center" vertical="center" shrinkToFit="1"/>
    </xf>
    <xf numFmtId="0" fontId="56" fillId="0" borderId="12" xfId="0" applyFont="1" applyFill="1" applyBorder="1" applyAlignment="1">
      <alignment horizontal="center" vertical="center" wrapText="1" shrinkToFit="1"/>
    </xf>
    <xf numFmtId="41" fontId="56" fillId="29" borderId="12" xfId="37" applyFont="1" applyFill="1" applyBorder="1" applyAlignment="1">
      <alignment vertical="center" shrinkToFit="1"/>
    </xf>
    <xf numFmtId="41" fontId="56" fillId="29" borderId="12" xfId="0" applyNumberFormat="1" applyFont="1" applyFill="1" applyBorder="1" applyAlignment="1">
      <alignment vertical="center" shrinkToFit="1"/>
    </xf>
    <xf numFmtId="3" fontId="56" fillId="29" borderId="12" xfId="0" applyNumberFormat="1" applyFont="1" applyFill="1" applyBorder="1" applyAlignment="1">
      <alignment vertical="center" shrinkToFit="1"/>
    </xf>
    <xf numFmtId="41" fontId="5" fillId="0" borderId="17" xfId="35" applyFont="1" applyBorder="1" applyAlignment="1">
      <alignment horizontal="center" vertical="center"/>
    </xf>
    <xf numFmtId="0" fontId="59" fillId="0" borderId="0" xfId="0" applyFont="1" applyAlignment="1">
      <alignment horizontal="center" vertical="center"/>
    </xf>
    <xf numFmtId="0" fontId="5" fillId="28" borderId="12" xfId="0" applyFont="1" applyFill="1" applyBorder="1" applyAlignment="1">
      <alignment horizontal="center" vertical="center"/>
    </xf>
    <xf numFmtId="0" fontId="5" fillId="28" borderId="17" xfId="0" applyFont="1" applyFill="1" applyBorder="1" applyAlignment="1">
      <alignment horizontal="center" vertical="center"/>
    </xf>
    <xf numFmtId="0" fontId="57" fillId="28" borderId="13" xfId="0" applyFont="1" applyFill="1" applyBorder="1" applyAlignment="1">
      <alignment horizontal="center" vertical="center"/>
    </xf>
    <xf numFmtId="0" fontId="56" fillId="0" borderId="17" xfId="0" applyFont="1" applyBorder="1"/>
    <xf numFmtId="41" fontId="56" fillId="0" borderId="17" xfId="0" applyNumberFormat="1" applyFont="1" applyBorder="1"/>
    <xf numFmtId="0" fontId="56" fillId="0" borderId="16" xfId="0" applyFont="1" applyFill="1" applyBorder="1" applyAlignment="1">
      <alignment horizontal="center" vertical="center"/>
    </xf>
    <xf numFmtId="0" fontId="56" fillId="0" borderId="16" xfId="0" applyFont="1" applyFill="1" applyBorder="1"/>
    <xf numFmtId="0" fontId="56" fillId="0" borderId="16" xfId="0" applyFont="1" applyBorder="1"/>
    <xf numFmtId="3" fontId="56" fillId="0" borderId="16" xfId="0" applyNumberFormat="1" applyFont="1" applyFill="1" applyBorder="1" applyAlignment="1">
      <alignment vertical="center" shrinkToFit="1"/>
    </xf>
    <xf numFmtId="0" fontId="56" fillId="0" borderId="18" xfId="0" applyFont="1" applyBorder="1"/>
    <xf numFmtId="41" fontId="60" fillId="0" borderId="12" xfId="0" applyNumberFormat="1" applyFont="1" applyFill="1" applyBorder="1" applyAlignment="1">
      <alignment horizontal="center" vertical="center" shrinkToFit="1"/>
    </xf>
    <xf numFmtId="41" fontId="61" fillId="0" borderId="12" xfId="0" applyNumberFormat="1" applyFont="1" applyFill="1" applyBorder="1" applyAlignment="1">
      <alignment horizontal="center" vertical="center" shrinkToFit="1"/>
    </xf>
    <xf numFmtId="41" fontId="0" fillId="0" borderId="0" xfId="0" applyNumberFormat="1"/>
    <xf numFmtId="41" fontId="13" fillId="0" borderId="12" xfId="35" applyFont="1" applyFill="1" applyBorder="1" applyAlignment="1">
      <alignment horizontal="center" vertical="center"/>
    </xf>
    <xf numFmtId="0" fontId="13" fillId="0" borderId="12" xfId="0" applyFont="1" applyFill="1" applyBorder="1" applyAlignment="1">
      <alignment horizontal="center" vertical="center"/>
    </xf>
    <xf numFmtId="41" fontId="12" fillId="0" borderId="12" xfId="0" applyNumberFormat="1" applyFont="1" applyFill="1" applyBorder="1" applyAlignment="1">
      <alignment horizontal="center" vertical="center"/>
    </xf>
    <xf numFmtId="41" fontId="60" fillId="0" borderId="17" xfId="0" applyNumberFormat="1" applyFont="1" applyFill="1" applyBorder="1" applyAlignment="1">
      <alignment horizontal="center" vertical="center" shrinkToFit="1"/>
    </xf>
    <xf numFmtId="41" fontId="62" fillId="0" borderId="12" xfId="35" applyFont="1" applyBorder="1" applyAlignment="1">
      <alignment horizontal="center" vertical="center"/>
    </xf>
    <xf numFmtId="41" fontId="62" fillId="0" borderId="16" xfId="35" applyFont="1" applyBorder="1" applyAlignment="1">
      <alignment horizontal="center" vertical="center"/>
    </xf>
    <xf numFmtId="0" fontId="37" fillId="0" borderId="0" xfId="84" applyFont="1" applyAlignment="1">
      <alignment horizontal="center" vertical="center"/>
    </xf>
    <xf numFmtId="41" fontId="37" fillId="0" borderId="0" xfId="36" applyFont="1" applyAlignment="1">
      <alignment vertical="center"/>
    </xf>
    <xf numFmtId="0" fontId="39" fillId="0" borderId="0" xfId="84" applyFont="1">
      <alignment vertical="center"/>
    </xf>
    <xf numFmtId="41" fontId="39" fillId="0" borderId="0" xfId="84" applyNumberFormat="1" applyFont="1">
      <alignment vertical="center"/>
    </xf>
    <xf numFmtId="0" fontId="37" fillId="0" borderId="0" xfId="84" applyFont="1">
      <alignment vertical="center"/>
    </xf>
    <xf numFmtId="0" fontId="41" fillId="0" borderId="0" xfId="84" applyFont="1">
      <alignment vertical="center"/>
    </xf>
    <xf numFmtId="0" fontId="38" fillId="0" borderId="0" xfId="84" applyFont="1">
      <alignment vertical="center"/>
    </xf>
    <xf numFmtId="0" fontId="39" fillId="0" borderId="0" xfId="84" applyFont="1" applyFill="1">
      <alignment vertical="center"/>
    </xf>
    <xf numFmtId="0" fontId="56" fillId="0" borderId="0" xfId="84" applyFont="1" applyFill="1" applyAlignment="1">
      <alignment horizontal="center" vertical="center"/>
    </xf>
    <xf numFmtId="41" fontId="56" fillId="0" borderId="0" xfId="35" applyFont="1" applyFill="1" applyAlignment="1">
      <alignment vertical="center"/>
    </xf>
    <xf numFmtId="0" fontId="56" fillId="0" borderId="0" xfId="84" applyNumberFormat="1" applyFont="1" applyFill="1">
      <alignment vertical="center"/>
    </xf>
    <xf numFmtId="0" fontId="56" fillId="0" borderId="0" xfId="84" applyFont="1" applyFill="1">
      <alignment vertical="center"/>
    </xf>
    <xf numFmtId="0" fontId="63" fillId="0" borderId="0" xfId="84" applyFont="1" applyFill="1">
      <alignment vertical="center"/>
    </xf>
    <xf numFmtId="0" fontId="57" fillId="0" borderId="0" xfId="84" applyFont="1" applyFill="1">
      <alignment vertical="center"/>
    </xf>
    <xf numFmtId="0" fontId="56" fillId="30" borderId="0" xfId="84" applyNumberFormat="1" applyFont="1" applyFill="1" applyBorder="1" applyAlignment="1">
      <alignment vertical="center" shrinkToFit="1"/>
    </xf>
    <xf numFmtId="180" fontId="56" fillId="30" borderId="0" xfId="84" applyNumberFormat="1" applyFont="1" applyFill="1" applyBorder="1" applyAlignment="1">
      <alignment horizontal="right" vertical="center" shrinkToFit="1"/>
    </xf>
    <xf numFmtId="0" fontId="56" fillId="30" borderId="19" xfId="84" applyNumberFormat="1" applyFont="1" applyFill="1" applyBorder="1" applyAlignment="1">
      <alignment vertical="center" shrinkToFit="1"/>
    </xf>
    <xf numFmtId="0" fontId="56" fillId="30" borderId="20" xfId="84" applyNumberFormat="1" applyFont="1" applyFill="1" applyBorder="1" applyAlignment="1">
      <alignment vertical="center" shrinkToFit="1"/>
    </xf>
    <xf numFmtId="180" fontId="56" fillId="30" borderId="21" xfId="84" applyNumberFormat="1" applyFont="1" applyFill="1" applyBorder="1" applyAlignment="1">
      <alignment horizontal="right" vertical="center" shrinkToFit="1"/>
    </xf>
    <xf numFmtId="0" fontId="4" fillId="0" borderId="0" xfId="84" applyFont="1" applyAlignment="1">
      <alignment vertical="center"/>
    </xf>
    <xf numFmtId="0" fontId="45" fillId="0" borderId="0" xfId="84" applyFont="1" applyAlignment="1">
      <alignment horizontal="center" vertical="center"/>
    </xf>
    <xf numFmtId="0" fontId="46" fillId="0" borderId="0" xfId="84" applyFont="1" applyAlignment="1">
      <alignment vertical="center"/>
    </xf>
    <xf numFmtId="0" fontId="47" fillId="0" borderId="0" xfId="84" applyFont="1" applyAlignment="1">
      <alignment vertical="center"/>
    </xf>
    <xf numFmtId="0" fontId="4" fillId="0" borderId="0" xfId="84" applyFont="1" applyFill="1">
      <alignment vertical="center"/>
    </xf>
    <xf numFmtId="0" fontId="47" fillId="0" borderId="0" xfId="84" applyFont="1">
      <alignment vertical="center"/>
    </xf>
    <xf numFmtId="41" fontId="4" fillId="0" borderId="0" xfId="84" applyNumberFormat="1" applyFont="1" applyFill="1">
      <alignment vertical="center"/>
    </xf>
    <xf numFmtId="41" fontId="4" fillId="0" borderId="22" xfId="35" applyFont="1" applyFill="1" applyBorder="1" applyAlignment="1">
      <alignment vertical="center" shrinkToFit="1"/>
    </xf>
    <xf numFmtId="41" fontId="4" fillId="0" borderId="23" xfId="35" applyFont="1" applyFill="1" applyBorder="1" applyAlignment="1">
      <alignment vertical="center" shrinkToFit="1"/>
    </xf>
    <xf numFmtId="41" fontId="4" fillId="0" borderId="24" xfId="35" applyFont="1" applyFill="1" applyBorder="1" applyAlignment="1">
      <alignment vertical="center" shrinkToFit="1"/>
    </xf>
    <xf numFmtId="41" fontId="4" fillId="0" borderId="25" xfId="35" applyFont="1" applyFill="1" applyBorder="1" applyAlignment="1">
      <alignment vertical="center" shrinkToFit="1"/>
    </xf>
    <xf numFmtId="41" fontId="4" fillId="0" borderId="26" xfId="35" applyFont="1" applyFill="1" applyBorder="1" applyAlignment="1">
      <alignment vertical="center" shrinkToFit="1"/>
    </xf>
    <xf numFmtId="41" fontId="4" fillId="0" borderId="27" xfId="35" applyNumberFormat="1" applyFont="1" applyFill="1" applyBorder="1" applyAlignment="1">
      <alignment horizontal="center" vertical="center" shrinkToFit="1"/>
    </xf>
    <xf numFmtId="41" fontId="4" fillId="0" borderId="24" xfId="35" applyNumberFormat="1" applyFont="1" applyFill="1" applyBorder="1" applyAlignment="1">
      <alignment horizontal="center" vertical="center" shrinkToFit="1"/>
    </xf>
    <xf numFmtId="0" fontId="1" fillId="0" borderId="0" xfId="0" applyFont="1" applyAlignment="1">
      <alignment horizontal="center"/>
    </xf>
    <xf numFmtId="189" fontId="14" fillId="0" borderId="28" xfId="0" applyNumberFormat="1" applyFont="1" applyFill="1" applyBorder="1" applyAlignment="1">
      <alignment horizontal="right" vertical="center"/>
    </xf>
    <xf numFmtId="41" fontId="13" fillId="0" borderId="29" xfId="35" applyFont="1" applyFill="1" applyBorder="1" applyAlignment="1">
      <alignment horizontal="center" vertical="center"/>
    </xf>
    <xf numFmtId="41" fontId="13" fillId="0" borderId="30" xfId="35" applyFont="1" applyBorder="1" applyAlignment="1">
      <alignment horizontal="center" vertical="center"/>
    </xf>
    <xf numFmtId="41" fontId="13" fillId="0" borderId="30" xfId="35" applyFont="1" applyFill="1" applyBorder="1" applyAlignment="1">
      <alignment horizontal="center" vertical="center"/>
    </xf>
    <xf numFmtId="0" fontId="49" fillId="0" borderId="0" xfId="0" applyFont="1" applyAlignment="1">
      <alignment horizontal="left" vertical="center"/>
    </xf>
    <xf numFmtId="0" fontId="10" fillId="0" borderId="0" xfId="0" applyFont="1" applyAlignment="1">
      <alignment vertical="center"/>
    </xf>
    <xf numFmtId="49" fontId="14" fillId="0" borderId="0" xfId="0" applyNumberFormat="1" applyFont="1" applyAlignment="1" applyProtection="1">
      <alignment vertical="center" wrapText="1"/>
      <protection locked="0"/>
    </xf>
    <xf numFmtId="49" fontId="0" fillId="0" borderId="0" xfId="0" applyNumberFormat="1" applyAlignment="1" applyProtection="1">
      <alignment vertical="center" wrapText="1"/>
      <protection locked="0"/>
    </xf>
    <xf numFmtId="0" fontId="59" fillId="0" borderId="12" xfId="0" applyFont="1" applyBorder="1" applyAlignment="1">
      <alignment horizontal="center" vertical="center"/>
    </xf>
    <xf numFmtId="41" fontId="58" fillId="0" borderId="12" xfId="0" applyNumberFormat="1" applyFont="1" applyFill="1" applyBorder="1" applyAlignment="1">
      <alignment horizontal="center" vertical="center"/>
    </xf>
    <xf numFmtId="0" fontId="58" fillId="0" borderId="12" xfId="0" applyFont="1" applyBorder="1" applyAlignment="1">
      <alignment horizontal="center" vertical="center"/>
    </xf>
    <xf numFmtId="41" fontId="59" fillId="24" borderId="12" xfId="35" applyFont="1" applyFill="1" applyBorder="1" applyAlignment="1">
      <alignment horizontal="center" vertical="center"/>
    </xf>
    <xf numFmtId="41" fontId="59" fillId="24" borderId="12" xfId="35" applyFont="1" applyFill="1" applyBorder="1" applyAlignment="1">
      <alignment horizontal="center" vertical="center" wrapText="1"/>
    </xf>
    <xf numFmtId="41" fontId="47" fillId="25" borderId="32" xfId="84" applyNumberFormat="1" applyFont="1" applyFill="1" applyBorder="1" applyAlignment="1">
      <alignment vertical="center" shrinkToFit="1"/>
    </xf>
    <xf numFmtId="41" fontId="4" fillId="26" borderId="33" xfId="35" applyFont="1" applyFill="1" applyBorder="1" applyAlignment="1">
      <alignment vertical="center" shrinkToFit="1"/>
    </xf>
    <xf numFmtId="41" fontId="4" fillId="26" borderId="34" xfId="35" applyFont="1" applyFill="1" applyBorder="1" applyAlignment="1">
      <alignment vertical="center" shrinkToFit="1"/>
    </xf>
    <xf numFmtId="41" fontId="4" fillId="31" borderId="23" xfId="35" applyFont="1" applyFill="1" applyBorder="1" applyAlignment="1">
      <alignment vertical="center" shrinkToFit="1"/>
    </xf>
    <xf numFmtId="41" fontId="4" fillId="31" borderId="24" xfId="35" applyFont="1" applyFill="1" applyBorder="1" applyAlignment="1">
      <alignment vertical="center" shrinkToFit="1"/>
    </xf>
    <xf numFmtId="41" fontId="4" fillId="26" borderId="35" xfId="35" applyFont="1" applyFill="1" applyBorder="1" applyAlignment="1">
      <alignment vertical="center" shrinkToFit="1"/>
    </xf>
    <xf numFmtId="41" fontId="4" fillId="31" borderId="22" xfId="35" applyFont="1" applyFill="1" applyBorder="1" applyAlignment="1">
      <alignment vertical="center" shrinkToFit="1"/>
    </xf>
    <xf numFmtId="49" fontId="4" fillId="30" borderId="36" xfId="84" applyNumberFormat="1" applyFont="1" applyFill="1" applyBorder="1" applyAlignment="1">
      <alignment horizontal="left" vertical="center" shrinkToFit="1"/>
    </xf>
    <xf numFmtId="49" fontId="4" fillId="30" borderId="37" xfId="84" applyNumberFormat="1" applyFont="1" applyFill="1" applyBorder="1" applyAlignment="1">
      <alignment horizontal="center" vertical="center" shrinkToFit="1"/>
    </xf>
    <xf numFmtId="3" fontId="4" fillId="30" borderId="37" xfId="84" applyNumberFormat="1" applyFont="1" applyFill="1" applyBorder="1" applyAlignment="1">
      <alignment horizontal="right" vertical="center" shrinkToFit="1"/>
    </xf>
    <xf numFmtId="176" fontId="4" fillId="30" borderId="37" xfId="84" applyNumberFormat="1" applyFont="1" applyFill="1" applyBorder="1" applyAlignment="1">
      <alignment horizontal="center" vertical="center" shrinkToFit="1"/>
    </xf>
    <xf numFmtId="9" fontId="4" fillId="30" borderId="37" xfId="84" applyNumberFormat="1" applyFont="1" applyFill="1" applyBorder="1" applyAlignment="1">
      <alignment horizontal="right" vertical="center" shrinkToFit="1"/>
    </xf>
    <xf numFmtId="179" fontId="4" fillId="30" borderId="37" xfId="84" applyNumberFormat="1" applyFont="1" applyFill="1" applyBorder="1" applyAlignment="1">
      <alignment horizontal="right" vertical="center" shrinkToFit="1"/>
    </xf>
    <xf numFmtId="0" fontId="4" fillId="30" borderId="37" xfId="84" applyFont="1" applyFill="1" applyBorder="1" applyAlignment="1">
      <alignment horizontal="center" vertical="center"/>
    </xf>
    <xf numFmtId="41" fontId="4" fillId="30" borderId="22" xfId="35" applyFont="1" applyFill="1" applyBorder="1" applyAlignment="1">
      <alignment vertical="center" shrinkToFit="1"/>
    </xf>
    <xf numFmtId="49" fontId="4" fillId="30" borderId="36" xfId="84" applyNumberFormat="1" applyFont="1" applyFill="1" applyBorder="1" applyAlignment="1">
      <alignment horizontal="center" vertical="center" shrinkToFit="1"/>
    </xf>
    <xf numFmtId="49" fontId="4" fillId="30" borderId="38" xfId="84" applyNumberFormat="1" applyFont="1" applyFill="1" applyBorder="1" applyAlignment="1">
      <alignment horizontal="center" vertical="center" shrinkToFit="1"/>
    </xf>
    <xf numFmtId="3" fontId="4" fillId="30" borderId="39" xfId="84" applyNumberFormat="1" applyFont="1" applyFill="1" applyBorder="1" applyAlignment="1">
      <alignment horizontal="right" vertical="center" shrinkToFit="1"/>
    </xf>
    <xf numFmtId="0" fontId="4" fillId="30" borderId="39" xfId="84" applyFont="1" applyFill="1" applyBorder="1" applyAlignment="1">
      <alignment horizontal="center" vertical="center"/>
    </xf>
    <xf numFmtId="176" fontId="4" fillId="30" borderId="39" xfId="84" applyNumberFormat="1" applyFont="1" applyFill="1" applyBorder="1" applyAlignment="1">
      <alignment horizontal="center" vertical="center" shrinkToFit="1"/>
    </xf>
    <xf numFmtId="41" fontId="4" fillId="30" borderId="23" xfId="35" applyFont="1" applyFill="1" applyBorder="1" applyAlignment="1">
      <alignment vertical="center" shrinkToFit="1"/>
    </xf>
    <xf numFmtId="49" fontId="4" fillId="30" borderId="30" xfId="84" applyNumberFormat="1" applyFont="1" applyFill="1" applyBorder="1" applyAlignment="1">
      <alignment horizontal="center" vertical="center" shrinkToFit="1"/>
    </xf>
    <xf numFmtId="3" fontId="4" fillId="30" borderId="0" xfId="84" applyNumberFormat="1" applyFont="1" applyFill="1" applyBorder="1" applyAlignment="1">
      <alignment horizontal="right" vertical="center" shrinkToFit="1"/>
    </xf>
    <xf numFmtId="0" fontId="4" fillId="30" borderId="0" xfId="84" applyFont="1" applyFill="1" applyBorder="1" applyAlignment="1">
      <alignment horizontal="center" vertical="center"/>
    </xf>
    <xf numFmtId="176" fontId="4" fillId="30" borderId="0" xfId="84" applyNumberFormat="1" applyFont="1" applyFill="1" applyBorder="1" applyAlignment="1">
      <alignment horizontal="center" vertical="center" shrinkToFit="1"/>
    </xf>
    <xf numFmtId="41" fontId="4" fillId="30" borderId="26" xfId="35" applyFont="1" applyFill="1" applyBorder="1" applyAlignment="1">
      <alignment vertical="center" shrinkToFit="1"/>
    </xf>
    <xf numFmtId="41" fontId="4" fillId="31" borderId="25" xfId="35" applyFont="1" applyFill="1" applyBorder="1" applyAlignment="1">
      <alignment vertical="center" shrinkToFit="1"/>
    </xf>
    <xf numFmtId="3" fontId="4" fillId="30" borderId="11" xfId="84" applyNumberFormat="1" applyFont="1" applyFill="1" applyBorder="1" applyAlignment="1">
      <alignment horizontal="right" vertical="center" shrinkToFit="1"/>
    </xf>
    <xf numFmtId="41" fontId="4" fillId="27" borderId="40" xfId="35" applyNumberFormat="1" applyFont="1" applyFill="1" applyBorder="1" applyAlignment="1">
      <alignment horizontal="center" vertical="center" shrinkToFit="1"/>
    </xf>
    <xf numFmtId="3" fontId="4" fillId="30" borderId="21" xfId="84" applyNumberFormat="1" applyFont="1" applyFill="1" applyBorder="1" applyAlignment="1">
      <alignment horizontal="right" vertical="center" shrinkToFit="1"/>
    </xf>
    <xf numFmtId="41" fontId="4" fillId="31" borderId="24" xfId="35" applyNumberFormat="1" applyFont="1" applyFill="1" applyBorder="1" applyAlignment="1">
      <alignment horizontal="center" vertical="center" shrinkToFit="1"/>
    </xf>
    <xf numFmtId="41" fontId="4" fillId="31" borderId="41" xfId="35" applyNumberFormat="1" applyFont="1" applyFill="1" applyBorder="1" applyAlignment="1">
      <alignment horizontal="center" vertical="center" shrinkToFit="1"/>
    </xf>
    <xf numFmtId="0" fontId="45" fillId="0" borderId="0" xfId="84" applyFont="1" applyAlignment="1">
      <alignment vertical="center"/>
    </xf>
    <xf numFmtId="0" fontId="0" fillId="30" borderId="0" xfId="0" applyFill="1"/>
    <xf numFmtId="0" fontId="54" fillId="30" borderId="77" xfId="84" applyFont="1" applyFill="1" applyBorder="1" applyAlignment="1">
      <alignment vertical="center"/>
    </xf>
    <xf numFmtId="0" fontId="54" fillId="30" borderId="78" xfId="84" applyFont="1" applyFill="1" applyBorder="1" applyAlignment="1">
      <alignment vertical="center"/>
    </xf>
    <xf numFmtId="0" fontId="54" fillId="30" borderId="79" xfId="84" applyFont="1" applyFill="1" applyBorder="1" applyAlignment="1">
      <alignment vertical="center"/>
    </xf>
    <xf numFmtId="0" fontId="4" fillId="30" borderId="0" xfId="84" applyFont="1" applyFill="1">
      <alignment vertical="center"/>
    </xf>
    <xf numFmtId="0" fontId="64" fillId="30" borderId="14" xfId="0" applyFont="1" applyFill="1" applyBorder="1" applyAlignment="1">
      <alignment horizontal="left" vertical="center"/>
    </xf>
    <xf numFmtId="0" fontId="64" fillId="30" borderId="42" xfId="0" applyFont="1" applyFill="1" applyBorder="1" applyAlignment="1">
      <alignment horizontal="center" vertical="center"/>
    </xf>
    <xf numFmtId="0" fontId="64" fillId="30" borderId="30" xfId="0" applyFont="1" applyFill="1" applyBorder="1" applyAlignment="1">
      <alignment horizontal="center" vertical="center"/>
    </xf>
    <xf numFmtId="41" fontId="64" fillId="30" borderId="12" xfId="37" applyNumberFormat="1" applyFont="1" applyFill="1" applyBorder="1" applyAlignment="1">
      <alignment horizontal="center" vertical="center"/>
    </xf>
    <xf numFmtId="0" fontId="65" fillId="30" borderId="21" xfId="0" applyNumberFormat="1" applyFont="1" applyFill="1" applyBorder="1" applyAlignment="1">
      <alignment vertical="center"/>
    </xf>
    <xf numFmtId="180" fontId="65" fillId="30" borderId="21" xfId="0" applyNumberFormat="1" applyFont="1" applyFill="1" applyBorder="1" applyAlignment="1">
      <alignment vertical="center"/>
    </xf>
    <xf numFmtId="180" fontId="65" fillId="30" borderId="21" xfId="0" applyNumberFormat="1" applyFont="1" applyFill="1" applyBorder="1" applyAlignment="1">
      <alignment horizontal="center" vertical="center"/>
    </xf>
    <xf numFmtId="9" fontId="65" fillId="30" borderId="21" xfId="0" applyNumberFormat="1" applyFont="1" applyFill="1" applyBorder="1" applyAlignment="1">
      <alignment horizontal="right" vertical="center"/>
    </xf>
    <xf numFmtId="183" fontId="65" fillId="30" borderId="21" xfId="0" applyNumberFormat="1" applyFont="1" applyFill="1" applyBorder="1" applyAlignment="1">
      <alignment vertical="center"/>
    </xf>
    <xf numFmtId="183" fontId="65" fillId="30" borderId="21" xfId="0" applyNumberFormat="1" applyFont="1" applyFill="1" applyBorder="1" applyAlignment="1">
      <alignment horizontal="right" vertical="center"/>
    </xf>
    <xf numFmtId="191" fontId="65" fillId="30" borderId="33" xfId="0" applyNumberFormat="1" applyFont="1" applyFill="1" applyBorder="1" applyAlignment="1">
      <alignment vertical="center"/>
    </xf>
    <xf numFmtId="0" fontId="64" fillId="30" borderId="12" xfId="0" applyFont="1" applyFill="1" applyBorder="1" applyAlignment="1">
      <alignment vertical="center"/>
    </xf>
    <xf numFmtId="0" fontId="64" fillId="30" borderId="29" xfId="0" applyFont="1" applyFill="1" applyBorder="1" applyAlignment="1">
      <alignment horizontal="center" vertical="center"/>
    </xf>
    <xf numFmtId="41" fontId="65" fillId="30" borderId="12" xfId="37" applyFont="1" applyFill="1" applyBorder="1" applyAlignment="1">
      <alignment horizontal="center" vertical="center"/>
    </xf>
    <xf numFmtId="0" fontId="65" fillId="30" borderId="11" xfId="0" applyNumberFormat="1" applyFont="1" applyFill="1" applyBorder="1" applyAlignment="1">
      <alignment vertical="center"/>
    </xf>
    <xf numFmtId="180" fontId="65" fillId="30" borderId="11" xfId="0" applyNumberFormat="1" applyFont="1" applyFill="1" applyBorder="1" applyAlignment="1">
      <alignment vertical="center"/>
    </xf>
    <xf numFmtId="180" fontId="65" fillId="30" borderId="11" xfId="0" applyNumberFormat="1" applyFont="1" applyFill="1" applyBorder="1" applyAlignment="1">
      <alignment horizontal="center" vertical="center"/>
    </xf>
    <xf numFmtId="9" fontId="65" fillId="30" borderId="11" xfId="0" applyNumberFormat="1" applyFont="1" applyFill="1" applyBorder="1" applyAlignment="1">
      <alignment horizontal="right" vertical="center"/>
    </xf>
    <xf numFmtId="183" fontId="65" fillId="30" borderId="11" xfId="0" applyNumberFormat="1" applyFont="1" applyFill="1" applyBorder="1" applyAlignment="1">
      <alignment vertical="center"/>
    </xf>
    <xf numFmtId="183" fontId="65" fillId="30" borderId="11" xfId="0" applyNumberFormat="1" applyFont="1" applyFill="1" applyBorder="1" applyAlignment="1">
      <alignment horizontal="right" vertical="center"/>
    </xf>
    <xf numFmtId="191" fontId="65" fillId="30" borderId="35" xfId="0" applyNumberFormat="1" applyFont="1" applyFill="1" applyBorder="1" applyAlignment="1">
      <alignment vertical="center"/>
    </xf>
    <xf numFmtId="41" fontId="65" fillId="30" borderId="29" xfId="37" applyFont="1" applyFill="1" applyBorder="1" applyAlignment="1">
      <alignment vertical="center"/>
    </xf>
    <xf numFmtId="180" fontId="65" fillId="30" borderId="11" xfId="0" applyNumberFormat="1" applyFont="1" applyFill="1" applyBorder="1" applyAlignment="1">
      <alignment horizontal="right" vertical="center"/>
    </xf>
    <xf numFmtId="192" fontId="65" fillId="30" borderId="35" xfId="0" applyNumberFormat="1" applyFont="1" applyFill="1" applyBorder="1" applyAlignment="1">
      <alignment horizontal="right" vertical="center"/>
    </xf>
    <xf numFmtId="0" fontId="65" fillId="30" borderId="0" xfId="0" applyNumberFormat="1" applyFont="1" applyFill="1" applyBorder="1" applyAlignment="1">
      <alignment vertical="center"/>
    </xf>
    <xf numFmtId="180" fontId="65" fillId="30" borderId="0" xfId="0" applyNumberFormat="1" applyFont="1" applyFill="1" applyBorder="1" applyAlignment="1">
      <alignment horizontal="right" vertical="center"/>
    </xf>
    <xf numFmtId="9" fontId="65" fillId="30" borderId="0" xfId="0" applyNumberFormat="1" applyFont="1" applyFill="1" applyBorder="1" applyAlignment="1">
      <alignment horizontal="right" vertical="center"/>
    </xf>
    <xf numFmtId="180" fontId="65" fillId="30" borderId="0" xfId="0" applyNumberFormat="1" applyFont="1" applyFill="1" applyBorder="1" applyAlignment="1">
      <alignment horizontal="center" vertical="center"/>
    </xf>
    <xf numFmtId="180" fontId="65" fillId="30" borderId="0" xfId="0" applyNumberFormat="1" applyFont="1" applyFill="1" applyBorder="1" applyAlignment="1">
      <alignment vertical="center"/>
    </xf>
    <xf numFmtId="183" fontId="65" fillId="30" borderId="0" xfId="0" applyNumberFormat="1" applyFont="1" applyFill="1" applyBorder="1" applyAlignment="1">
      <alignment horizontal="right" vertical="center"/>
    </xf>
    <xf numFmtId="189" fontId="64" fillId="30" borderId="22" xfId="0" applyNumberFormat="1" applyFont="1" applyFill="1" applyBorder="1" applyAlignment="1">
      <alignment horizontal="right" vertical="center"/>
    </xf>
    <xf numFmtId="0" fontId="66" fillId="30" borderId="0" xfId="0" applyNumberFormat="1" applyFont="1" applyFill="1" applyBorder="1" applyAlignment="1">
      <alignment vertical="center"/>
    </xf>
    <xf numFmtId="176" fontId="65" fillId="30" borderId="0" xfId="84" applyNumberFormat="1" applyFont="1" applyFill="1" applyBorder="1" applyAlignment="1">
      <alignment horizontal="center" vertical="center" shrinkToFit="1"/>
    </xf>
    <xf numFmtId="177" fontId="65" fillId="30" borderId="0" xfId="0" applyNumberFormat="1" applyFont="1" applyFill="1" applyBorder="1" applyAlignment="1">
      <alignment horizontal="right" vertical="center"/>
    </xf>
    <xf numFmtId="180" fontId="67" fillId="30" borderId="0" xfId="0" applyNumberFormat="1" applyFont="1" applyFill="1" applyBorder="1" applyAlignment="1">
      <alignment horizontal="center" vertical="center"/>
    </xf>
    <xf numFmtId="186" fontId="65" fillId="30" borderId="26" xfId="0" applyNumberFormat="1" applyFont="1" applyFill="1" applyBorder="1" applyAlignment="1">
      <alignment horizontal="right" vertical="center"/>
    </xf>
    <xf numFmtId="0" fontId="66" fillId="30" borderId="0" xfId="0" applyNumberFormat="1" applyFont="1" applyFill="1" applyBorder="1" applyAlignment="1">
      <alignment horizontal="left" vertical="center"/>
    </xf>
    <xf numFmtId="0" fontId="66" fillId="30" borderId="0" xfId="0" applyNumberFormat="1" applyFont="1" applyFill="1" applyBorder="1" applyAlignment="1">
      <alignment horizontal="left" vertical="center" wrapText="1"/>
    </xf>
    <xf numFmtId="191" fontId="65" fillId="30" borderId="35" xfId="0" applyNumberFormat="1" applyFont="1" applyFill="1" applyBorder="1" applyAlignment="1">
      <alignment horizontal="right" vertical="center"/>
    </xf>
    <xf numFmtId="0" fontId="65" fillId="30" borderId="37" xfId="0" applyNumberFormat="1" applyFont="1" applyFill="1" applyBorder="1" applyAlignment="1">
      <alignment vertical="center"/>
    </xf>
    <xf numFmtId="180" fontId="65" fillId="30" borderId="37" xfId="0" applyNumberFormat="1" applyFont="1" applyFill="1" applyBorder="1" applyAlignment="1">
      <alignment horizontal="right" vertical="center"/>
    </xf>
    <xf numFmtId="188" fontId="64" fillId="30" borderId="26" xfId="0" applyNumberFormat="1" applyFont="1" applyFill="1" applyBorder="1" applyAlignment="1">
      <alignment horizontal="right" vertical="center"/>
    </xf>
    <xf numFmtId="182" fontId="65" fillId="30" borderId="0" xfId="0" applyNumberFormat="1" applyFont="1" applyFill="1" applyBorder="1" applyAlignment="1">
      <alignment horizontal="right" vertical="center"/>
    </xf>
    <xf numFmtId="0" fontId="65" fillId="30" borderId="43" xfId="0" applyFont="1" applyFill="1" applyBorder="1" applyAlignment="1">
      <alignment vertical="center"/>
    </xf>
    <xf numFmtId="0" fontId="65" fillId="30" borderId="44" xfId="0" applyFont="1" applyFill="1" applyBorder="1" applyAlignment="1">
      <alignment vertical="center"/>
    </xf>
    <xf numFmtId="0" fontId="67" fillId="30" borderId="0" xfId="0" applyFont="1" applyFill="1" applyBorder="1" applyAlignment="1">
      <alignment vertical="center"/>
    </xf>
    <xf numFmtId="0" fontId="65" fillId="30" borderId="44" xfId="0" applyFont="1" applyFill="1" applyBorder="1" applyAlignment="1">
      <alignment horizontal="center" vertical="center"/>
    </xf>
    <xf numFmtId="41" fontId="65" fillId="30" borderId="45" xfId="37" applyFont="1" applyFill="1" applyBorder="1" applyAlignment="1">
      <alignment horizontal="center" vertical="center"/>
    </xf>
    <xf numFmtId="188" fontId="65" fillId="30" borderId="29" xfId="37" applyNumberFormat="1" applyFont="1" applyFill="1" applyBorder="1" applyAlignment="1">
      <alignment vertical="center"/>
    </xf>
    <xf numFmtId="188" fontId="65" fillId="30" borderId="35" xfId="0" applyNumberFormat="1" applyFont="1" applyFill="1" applyBorder="1" applyAlignment="1">
      <alignment horizontal="right" vertical="center"/>
    </xf>
    <xf numFmtId="0" fontId="65" fillId="30" borderId="45" xfId="0" applyFont="1" applyFill="1" applyBorder="1" applyAlignment="1">
      <alignment vertical="center"/>
    </xf>
    <xf numFmtId="41" fontId="65" fillId="30" borderId="45" xfId="37" applyFont="1" applyFill="1" applyBorder="1" applyAlignment="1">
      <alignment vertical="center"/>
    </xf>
    <xf numFmtId="180" fontId="65" fillId="30" borderId="37" xfId="0" applyNumberFormat="1" applyFont="1" applyFill="1" applyBorder="1" applyAlignment="1">
      <alignment horizontal="center" vertical="center"/>
    </xf>
    <xf numFmtId="9" fontId="65" fillId="30" borderId="37" xfId="0" applyNumberFormat="1" applyFont="1" applyFill="1" applyBorder="1" applyAlignment="1">
      <alignment horizontal="right" vertical="center"/>
    </xf>
    <xf numFmtId="180" fontId="65" fillId="30" borderId="37" xfId="0" applyNumberFormat="1" applyFont="1" applyFill="1" applyBorder="1" applyAlignment="1">
      <alignment vertical="center"/>
    </xf>
    <xf numFmtId="187" fontId="65" fillId="30" borderId="0" xfId="0" applyNumberFormat="1" applyFont="1" applyFill="1" applyBorder="1" applyAlignment="1">
      <alignment horizontal="right" vertical="center"/>
    </xf>
    <xf numFmtId="186" fontId="64" fillId="30" borderId="26" xfId="0" applyNumberFormat="1" applyFont="1" applyFill="1" applyBorder="1" applyAlignment="1">
      <alignment horizontal="right" vertical="center"/>
    </xf>
    <xf numFmtId="0" fontId="65" fillId="30" borderId="19" xfId="0" applyNumberFormat="1" applyFont="1" applyFill="1" applyBorder="1" applyAlignment="1">
      <alignment vertical="center"/>
    </xf>
    <xf numFmtId="186" fontId="64" fillId="30" borderId="26" xfId="0" applyNumberFormat="1" applyFont="1" applyFill="1" applyBorder="1" applyAlignment="1">
      <alignment vertical="center"/>
    </xf>
    <xf numFmtId="193" fontId="65" fillId="30" borderId="45" xfId="37" applyNumberFormat="1" applyFont="1" applyFill="1" applyBorder="1" applyAlignment="1">
      <alignment vertical="center"/>
    </xf>
    <xf numFmtId="0" fontId="68" fillId="30" borderId="12" xfId="0" applyFont="1" applyFill="1" applyBorder="1" applyAlignment="1">
      <alignment vertical="center" wrapText="1"/>
    </xf>
    <xf numFmtId="0" fontId="65" fillId="30" borderId="31" xfId="0" applyNumberFormat="1" applyFont="1" applyFill="1" applyBorder="1" applyAlignment="1">
      <alignment vertical="center"/>
    </xf>
    <xf numFmtId="0" fontId="65" fillId="30" borderId="44" xfId="0" applyFont="1" applyFill="1" applyBorder="1" applyAlignment="1">
      <alignment vertical="center" wrapText="1"/>
    </xf>
    <xf numFmtId="0" fontId="69" fillId="30" borderId="0" xfId="0" applyFont="1" applyFill="1" applyBorder="1" applyAlignment="1">
      <alignment horizontal="center" vertical="center"/>
    </xf>
    <xf numFmtId="190" fontId="65" fillId="30" borderId="0" xfId="0" applyNumberFormat="1" applyFont="1" applyFill="1" applyBorder="1" applyAlignment="1">
      <alignment horizontal="right" vertical="center"/>
    </xf>
    <xf numFmtId="0" fontId="64" fillId="30" borderId="12" xfId="0" applyFont="1" applyFill="1" applyBorder="1" applyAlignment="1">
      <alignment vertical="center" wrapText="1"/>
    </xf>
    <xf numFmtId="41" fontId="65" fillId="30" borderId="12" xfId="37" applyFont="1" applyFill="1" applyBorder="1" applyAlignment="1">
      <alignment vertical="center"/>
    </xf>
    <xf numFmtId="0" fontId="64" fillId="30" borderId="45" xfId="0" applyFont="1" applyFill="1" applyBorder="1" applyAlignment="1">
      <alignment vertical="center" wrapText="1"/>
    </xf>
    <xf numFmtId="181" fontId="69" fillId="30" borderId="0" xfId="84" applyNumberFormat="1" applyFont="1" applyFill="1" applyBorder="1" applyAlignment="1">
      <alignment horizontal="right" vertical="center"/>
    </xf>
    <xf numFmtId="0" fontId="64" fillId="30" borderId="45" xfId="0" applyFont="1" applyFill="1" applyBorder="1" applyAlignment="1">
      <alignment vertical="center"/>
    </xf>
    <xf numFmtId="0" fontId="65" fillId="30" borderId="46" xfId="0" applyFont="1" applyFill="1" applyBorder="1" applyAlignment="1">
      <alignment vertical="center"/>
    </xf>
    <xf numFmtId="0" fontId="65" fillId="30" borderId="47" xfId="0" applyFont="1" applyFill="1" applyBorder="1" applyAlignment="1">
      <alignment vertical="center"/>
    </xf>
    <xf numFmtId="0" fontId="64" fillId="30" borderId="48" xfId="0" applyFont="1" applyFill="1" applyBorder="1" applyAlignment="1">
      <alignment vertical="center"/>
    </xf>
    <xf numFmtId="41" fontId="65" fillId="30" borderId="48" xfId="37" applyFont="1" applyFill="1" applyBorder="1" applyAlignment="1">
      <alignment vertical="center"/>
    </xf>
    <xf numFmtId="0" fontId="65" fillId="30" borderId="28" xfId="0" applyNumberFormat="1" applyFont="1" applyFill="1" applyBorder="1" applyAlignment="1">
      <alignment vertical="center"/>
    </xf>
    <xf numFmtId="176" fontId="65" fillId="30" borderId="28" xfId="84" applyNumberFormat="1" applyFont="1" applyFill="1" applyBorder="1" applyAlignment="1">
      <alignment horizontal="center" vertical="center" shrinkToFit="1"/>
    </xf>
    <xf numFmtId="181" fontId="69" fillId="30" borderId="28" xfId="84" applyNumberFormat="1" applyFont="1" applyFill="1" applyBorder="1" applyAlignment="1">
      <alignment horizontal="right" vertical="center"/>
    </xf>
    <xf numFmtId="183" fontId="65" fillId="30" borderId="28" xfId="0" applyNumberFormat="1" applyFont="1" applyFill="1" applyBorder="1" applyAlignment="1">
      <alignment horizontal="right" vertical="center"/>
    </xf>
    <xf numFmtId="188" fontId="64" fillId="30" borderId="49" xfId="0" applyNumberFormat="1" applyFont="1" applyFill="1" applyBorder="1" applyAlignment="1">
      <alignment horizontal="right" vertical="center"/>
    </xf>
    <xf numFmtId="0" fontId="55" fillId="30" borderId="0" xfId="84" applyFont="1" applyFill="1" applyAlignment="1">
      <alignment vertical="center"/>
    </xf>
    <xf numFmtId="0" fontId="39" fillId="30" borderId="0" xfId="84" applyFont="1" applyFill="1">
      <alignment vertical="center"/>
    </xf>
    <xf numFmtId="41" fontId="39" fillId="30" borderId="0" xfId="84" applyNumberFormat="1" applyFont="1" applyFill="1">
      <alignment vertical="center"/>
    </xf>
    <xf numFmtId="0" fontId="41" fillId="30" borderId="0" xfId="84" applyFont="1" applyFill="1">
      <alignment vertical="center"/>
    </xf>
    <xf numFmtId="0" fontId="37" fillId="30" borderId="0" xfId="84" applyFont="1" applyFill="1" applyAlignment="1">
      <alignment horizontal="center" vertical="center"/>
    </xf>
    <xf numFmtId="41" fontId="37" fillId="30" borderId="0" xfId="36" applyFont="1" applyFill="1" applyAlignment="1">
      <alignment vertical="center"/>
    </xf>
    <xf numFmtId="0" fontId="37" fillId="30" borderId="0" xfId="84" applyFont="1" applyFill="1">
      <alignment vertical="center"/>
    </xf>
    <xf numFmtId="0" fontId="38" fillId="30" borderId="0" xfId="84" applyFont="1" applyFill="1">
      <alignment vertical="center"/>
    </xf>
    <xf numFmtId="0" fontId="39" fillId="30" borderId="50" xfId="84" applyFont="1" applyFill="1" applyBorder="1" applyAlignment="1">
      <alignment vertical="center" shrinkToFit="1"/>
    </xf>
    <xf numFmtId="0" fontId="39" fillId="30" borderId="51" xfId="84" applyFont="1" applyFill="1" applyBorder="1" applyAlignment="1">
      <alignment horizontal="center" vertical="center" shrinkToFit="1"/>
    </xf>
    <xf numFmtId="0" fontId="39" fillId="30" borderId="12" xfId="84" applyFont="1" applyFill="1" applyBorder="1" applyAlignment="1">
      <alignment horizontal="center" vertical="center" shrinkToFit="1"/>
    </xf>
    <xf numFmtId="41" fontId="42" fillId="30" borderId="12" xfId="84" applyNumberFormat="1" applyFont="1" applyFill="1" applyBorder="1">
      <alignment vertical="center"/>
    </xf>
    <xf numFmtId="0" fontId="39" fillId="30" borderId="43" xfId="84" applyFont="1" applyFill="1" applyBorder="1" applyAlignment="1">
      <alignment vertical="center" shrinkToFit="1"/>
    </xf>
    <xf numFmtId="0" fontId="39" fillId="30" borderId="51" xfId="84" applyFont="1" applyFill="1" applyBorder="1" applyAlignment="1">
      <alignment vertical="center" shrinkToFit="1"/>
    </xf>
    <xf numFmtId="0" fontId="39" fillId="30" borderId="29" xfId="84" applyFont="1" applyFill="1" applyBorder="1" applyAlignment="1">
      <alignment vertical="center" shrinkToFit="1"/>
    </xf>
    <xf numFmtId="41" fontId="42" fillId="30" borderId="12" xfId="36" applyFont="1" applyFill="1" applyBorder="1" applyAlignment="1">
      <alignment vertical="center"/>
    </xf>
    <xf numFmtId="0" fontId="59" fillId="30" borderId="0" xfId="84" applyNumberFormat="1" applyFont="1" applyFill="1" applyBorder="1" applyAlignment="1">
      <alignment vertical="center" shrinkToFit="1"/>
    </xf>
    <xf numFmtId="180" fontId="59" fillId="30" borderId="0" xfId="84" applyNumberFormat="1" applyFont="1" applyFill="1" applyBorder="1" applyAlignment="1">
      <alignment horizontal="right" vertical="center" shrinkToFit="1"/>
    </xf>
    <xf numFmtId="176" fontId="59" fillId="30" borderId="0" xfId="84" applyNumberFormat="1" applyFont="1" applyFill="1" applyBorder="1" applyAlignment="1">
      <alignment horizontal="center" vertical="center" shrinkToFit="1"/>
    </xf>
    <xf numFmtId="177" fontId="59" fillId="30" borderId="0" xfId="84" applyNumberFormat="1" applyFont="1" applyFill="1" applyBorder="1" applyAlignment="1">
      <alignment horizontal="right" vertical="center" shrinkToFit="1"/>
    </xf>
    <xf numFmtId="177" fontId="59" fillId="30" borderId="0" xfId="84" applyNumberFormat="1" applyFont="1" applyFill="1" applyBorder="1" applyAlignment="1">
      <alignment horizontal="center" vertical="center" shrinkToFit="1"/>
    </xf>
    <xf numFmtId="178" fontId="59" fillId="30" borderId="0" xfId="84" applyNumberFormat="1" applyFont="1" applyFill="1" applyBorder="1" applyAlignment="1">
      <alignment horizontal="right" vertical="center" shrinkToFit="1"/>
    </xf>
    <xf numFmtId="178" fontId="59" fillId="30" borderId="0" xfId="84" applyNumberFormat="1" applyFont="1" applyFill="1" applyBorder="1" applyAlignment="1">
      <alignment horizontal="center" vertical="center" shrinkToFit="1"/>
    </xf>
    <xf numFmtId="41" fontId="59" fillId="30" borderId="26" xfId="84" applyNumberFormat="1" applyFont="1" applyFill="1" applyBorder="1" applyAlignment="1">
      <alignment vertical="center" shrinkToFit="1"/>
    </xf>
    <xf numFmtId="0" fontId="39" fillId="30" borderId="45" xfId="84" applyFont="1" applyFill="1" applyBorder="1" applyAlignment="1">
      <alignment vertical="center" shrinkToFit="1"/>
    </xf>
    <xf numFmtId="0" fontId="39" fillId="30" borderId="36" xfId="84" applyFont="1" applyFill="1" applyBorder="1" applyAlignment="1">
      <alignment vertical="center" shrinkToFit="1"/>
    </xf>
    <xf numFmtId="41" fontId="42" fillId="30" borderId="36" xfId="36" applyFont="1" applyFill="1" applyBorder="1" applyAlignment="1">
      <alignment vertical="center"/>
    </xf>
    <xf numFmtId="0" fontId="59" fillId="30" borderId="19" xfId="84" applyNumberFormat="1" applyFont="1" applyFill="1" applyBorder="1" applyAlignment="1">
      <alignment vertical="center" shrinkToFit="1"/>
    </xf>
    <xf numFmtId="0" fontId="39" fillId="30" borderId="44" xfId="84" applyFont="1" applyFill="1" applyBorder="1" applyAlignment="1">
      <alignment vertical="center" shrinkToFit="1"/>
    </xf>
    <xf numFmtId="41" fontId="42" fillId="30" borderId="44" xfId="36" applyFont="1" applyFill="1" applyBorder="1" applyAlignment="1">
      <alignment vertical="center"/>
    </xf>
    <xf numFmtId="0" fontId="39" fillId="30" borderId="30" xfId="84" applyFont="1" applyFill="1" applyBorder="1" applyAlignment="1">
      <alignment vertical="center" shrinkToFit="1"/>
    </xf>
    <xf numFmtId="41" fontId="42" fillId="30" borderId="30" xfId="36" applyFont="1" applyFill="1" applyBorder="1" applyAlignment="1">
      <alignment vertical="center"/>
    </xf>
    <xf numFmtId="41" fontId="42" fillId="30" borderId="31" xfId="36" applyFont="1" applyFill="1" applyBorder="1" applyAlignment="1">
      <alignment vertical="center"/>
    </xf>
    <xf numFmtId="0" fontId="59" fillId="30" borderId="52" xfId="84" applyNumberFormat="1" applyFont="1" applyFill="1" applyBorder="1" applyAlignment="1">
      <alignment vertical="center" shrinkToFit="1"/>
    </xf>
    <xf numFmtId="180" fontId="59" fillId="30" borderId="37" xfId="84" applyNumberFormat="1" applyFont="1" applyFill="1" applyBorder="1" applyAlignment="1">
      <alignment horizontal="right" vertical="center" shrinkToFit="1"/>
    </xf>
    <xf numFmtId="176" fontId="59" fillId="30" borderId="37" xfId="84" applyNumberFormat="1" applyFont="1" applyFill="1" applyBorder="1" applyAlignment="1">
      <alignment horizontal="center" vertical="center" shrinkToFit="1"/>
    </xf>
    <xf numFmtId="9" fontId="59" fillId="30" borderId="37" xfId="84" applyNumberFormat="1" applyFont="1" applyFill="1" applyBorder="1" applyAlignment="1">
      <alignment horizontal="right" vertical="center" shrinkToFit="1"/>
    </xf>
    <xf numFmtId="179" fontId="59" fillId="30" borderId="37" xfId="84" applyNumberFormat="1" applyFont="1" applyFill="1" applyBorder="1" applyAlignment="1">
      <alignment horizontal="right" vertical="center" shrinkToFit="1"/>
    </xf>
    <xf numFmtId="41" fontId="59" fillId="30" borderId="22" xfId="84" applyNumberFormat="1" applyFont="1" applyFill="1" applyBorder="1" applyAlignment="1">
      <alignment vertical="center" shrinkToFit="1"/>
    </xf>
    <xf numFmtId="41" fontId="42" fillId="30" borderId="19" xfId="36" applyFont="1" applyFill="1" applyBorder="1" applyAlignment="1">
      <alignment vertical="center"/>
    </xf>
    <xf numFmtId="9" fontId="59" fillId="30" borderId="0" xfId="84" applyNumberFormat="1" applyFont="1" applyFill="1" applyBorder="1" applyAlignment="1">
      <alignment horizontal="right" vertical="center" shrinkToFit="1"/>
    </xf>
    <xf numFmtId="185" fontId="59" fillId="30" borderId="0" xfId="84" applyNumberFormat="1" applyFont="1" applyFill="1" applyBorder="1" applyAlignment="1">
      <alignment horizontal="right" vertical="center" shrinkToFit="1"/>
    </xf>
    <xf numFmtId="179" fontId="59" fillId="30" borderId="0" xfId="84" applyNumberFormat="1" applyFont="1" applyFill="1" applyBorder="1" applyAlignment="1">
      <alignment horizontal="right" vertical="center" shrinkToFit="1"/>
    </xf>
    <xf numFmtId="0" fontId="39" fillId="30" borderId="45" xfId="84" applyFont="1" applyFill="1" applyBorder="1" applyAlignment="1">
      <alignment horizontal="center" vertical="center" shrinkToFit="1"/>
    </xf>
    <xf numFmtId="0" fontId="59" fillId="30" borderId="20" xfId="84" applyNumberFormat="1" applyFont="1" applyFill="1" applyBorder="1" applyAlignment="1">
      <alignment vertical="center" shrinkToFit="1"/>
    </xf>
    <xf numFmtId="180" fontId="59" fillId="30" borderId="21" xfId="84" applyNumberFormat="1" applyFont="1" applyFill="1" applyBorder="1" applyAlignment="1">
      <alignment horizontal="right" vertical="center" shrinkToFit="1"/>
    </xf>
    <xf numFmtId="176" fontId="59" fillId="30" borderId="21" xfId="84" applyNumberFormat="1" applyFont="1" applyFill="1" applyBorder="1" applyAlignment="1">
      <alignment horizontal="center" vertical="center" shrinkToFit="1"/>
    </xf>
    <xf numFmtId="9" fontId="59" fillId="30" borderId="21" xfId="84" applyNumberFormat="1" applyFont="1" applyFill="1" applyBorder="1" applyAlignment="1">
      <alignment horizontal="right" vertical="center" shrinkToFit="1"/>
    </xf>
    <xf numFmtId="185" fontId="59" fillId="30" borderId="21" xfId="84" applyNumberFormat="1" applyFont="1" applyFill="1" applyBorder="1" applyAlignment="1">
      <alignment horizontal="right" vertical="center" shrinkToFit="1"/>
    </xf>
    <xf numFmtId="179" fontId="59" fillId="30" borderId="21" xfId="84" applyNumberFormat="1" applyFont="1" applyFill="1" applyBorder="1" applyAlignment="1">
      <alignment horizontal="right" vertical="center" shrinkToFit="1"/>
    </xf>
    <xf numFmtId="41" fontId="59" fillId="30" borderId="33" xfId="84" applyNumberFormat="1" applyFont="1" applyFill="1" applyBorder="1" applyAlignment="1">
      <alignment vertical="center" shrinkToFit="1"/>
    </xf>
    <xf numFmtId="41" fontId="42" fillId="30" borderId="52" xfId="36" applyNumberFormat="1" applyFont="1" applyFill="1" applyBorder="1" applyAlignment="1">
      <alignment vertical="center"/>
    </xf>
    <xf numFmtId="41" fontId="42" fillId="30" borderId="36" xfId="36" applyNumberFormat="1" applyFont="1" applyFill="1" applyBorder="1" applyAlignment="1">
      <alignment vertical="center"/>
    </xf>
    <xf numFmtId="41" fontId="42" fillId="30" borderId="44" xfId="36" applyNumberFormat="1" applyFont="1" applyFill="1" applyBorder="1" applyAlignment="1">
      <alignment vertical="center"/>
    </xf>
    <xf numFmtId="0" fontId="59" fillId="30" borderId="0" xfId="84" applyNumberFormat="1" applyFont="1" applyFill="1" applyBorder="1" applyAlignment="1">
      <alignment horizontal="left" vertical="center" shrinkToFit="1"/>
    </xf>
    <xf numFmtId="0" fontId="59" fillId="30" borderId="19" xfId="84" applyNumberFormat="1" applyFont="1" applyFill="1" applyBorder="1" applyAlignment="1">
      <alignment horizontal="left" vertical="center" shrinkToFit="1"/>
    </xf>
    <xf numFmtId="180" fontId="59" fillId="30" borderId="0" xfId="64" applyNumberFormat="1" applyFont="1" applyFill="1" applyBorder="1" applyAlignment="1">
      <alignment horizontal="center" vertical="center"/>
    </xf>
    <xf numFmtId="0" fontId="39" fillId="30" borderId="46" xfId="84" applyFont="1" applyFill="1" applyBorder="1" applyAlignment="1">
      <alignment vertical="center" shrinkToFit="1"/>
    </xf>
    <xf numFmtId="0" fontId="39" fillId="30" borderId="48" xfId="84" applyFont="1" applyFill="1" applyBorder="1" applyAlignment="1">
      <alignment vertical="center" shrinkToFit="1"/>
    </xf>
    <xf numFmtId="41" fontId="42" fillId="30" borderId="47" xfId="36" applyNumberFormat="1" applyFont="1" applyFill="1" applyBorder="1" applyAlignment="1">
      <alignment vertical="center"/>
    </xf>
    <xf numFmtId="0" fontId="59" fillId="30" borderId="28" xfId="84" applyNumberFormat="1" applyFont="1" applyFill="1" applyBorder="1" applyAlignment="1">
      <alignment horizontal="left" vertical="center" shrinkToFit="1"/>
    </xf>
    <xf numFmtId="180" fontId="59" fillId="30" borderId="28" xfId="84" applyNumberFormat="1" applyFont="1" applyFill="1" applyBorder="1" applyAlignment="1">
      <alignment horizontal="right" vertical="center" shrinkToFit="1"/>
    </xf>
    <xf numFmtId="176" fontId="59" fillId="30" borderId="28" xfId="84" applyNumberFormat="1" applyFont="1" applyFill="1" applyBorder="1" applyAlignment="1">
      <alignment horizontal="center" vertical="center" shrinkToFit="1"/>
    </xf>
    <xf numFmtId="177" fontId="59" fillId="30" borderId="28" xfId="84" applyNumberFormat="1" applyFont="1" applyFill="1" applyBorder="1" applyAlignment="1">
      <alignment horizontal="right" vertical="center" shrinkToFit="1"/>
    </xf>
    <xf numFmtId="178" fontId="59" fillId="30" borderId="28" xfId="84" applyNumberFormat="1" applyFont="1" applyFill="1" applyBorder="1" applyAlignment="1">
      <alignment horizontal="right" vertical="center" shrinkToFit="1"/>
    </xf>
    <xf numFmtId="41" fontId="59" fillId="30" borderId="49" xfId="84" applyNumberFormat="1" applyFont="1" applyFill="1" applyBorder="1" applyAlignment="1">
      <alignment vertical="center" shrinkToFit="1"/>
    </xf>
    <xf numFmtId="0" fontId="39" fillId="30" borderId="53" xfId="84" applyFont="1" applyFill="1" applyBorder="1" applyAlignment="1">
      <alignment vertical="center" shrinkToFit="1"/>
    </xf>
    <xf numFmtId="0" fontId="39" fillId="30" borderId="54" xfId="84" applyFont="1" applyFill="1" applyBorder="1" applyAlignment="1">
      <alignment vertical="center" shrinkToFit="1"/>
    </xf>
    <xf numFmtId="0" fontId="39" fillId="30" borderId="55" xfId="84" applyFont="1" applyFill="1" applyBorder="1" applyAlignment="1">
      <alignment vertical="center" shrinkToFit="1"/>
    </xf>
    <xf numFmtId="41" fontId="42" fillId="30" borderId="56" xfId="36" applyNumberFormat="1" applyFont="1" applyFill="1" applyBorder="1" applyAlignment="1">
      <alignment vertical="center"/>
    </xf>
    <xf numFmtId="0" fontId="59" fillId="30" borderId="57" xfId="84" applyNumberFormat="1" applyFont="1" applyFill="1" applyBorder="1" applyAlignment="1">
      <alignment vertical="center" shrinkToFit="1"/>
    </xf>
    <xf numFmtId="180" fontId="59" fillId="30" borderId="57" xfId="84" applyNumberFormat="1" applyFont="1" applyFill="1" applyBorder="1" applyAlignment="1">
      <alignment horizontal="right" vertical="center" shrinkToFit="1"/>
    </xf>
    <xf numFmtId="176" fontId="59" fillId="30" borderId="57" xfId="84" applyNumberFormat="1" applyFont="1" applyFill="1" applyBorder="1" applyAlignment="1">
      <alignment horizontal="center" vertical="center" shrinkToFit="1"/>
    </xf>
    <xf numFmtId="177" fontId="59" fillId="30" borderId="57" xfId="84" applyNumberFormat="1" applyFont="1" applyFill="1" applyBorder="1" applyAlignment="1">
      <alignment horizontal="right" vertical="center" shrinkToFit="1"/>
    </xf>
    <xf numFmtId="0" fontId="59" fillId="30" borderId="57" xfId="84" applyFont="1" applyFill="1" applyBorder="1" applyAlignment="1">
      <alignment vertical="center" shrinkToFit="1"/>
    </xf>
    <xf numFmtId="178" fontId="59" fillId="30" borderId="57" xfId="84" applyNumberFormat="1" applyFont="1" applyFill="1" applyBorder="1" applyAlignment="1">
      <alignment horizontal="right" vertical="center" shrinkToFit="1"/>
    </xf>
    <xf numFmtId="41" fontId="59" fillId="30" borderId="58" xfId="84" applyNumberFormat="1" applyFont="1" applyFill="1" applyBorder="1" applyAlignment="1">
      <alignment vertical="center" shrinkToFit="1"/>
    </xf>
    <xf numFmtId="0" fontId="39" fillId="30" borderId="42" xfId="84" applyFont="1" applyFill="1" applyBorder="1" applyAlignment="1">
      <alignment vertical="center" shrinkToFit="1"/>
    </xf>
    <xf numFmtId="180" fontId="59" fillId="30" borderId="21" xfId="36" applyNumberFormat="1" applyFont="1" applyFill="1" applyBorder="1" applyAlignment="1">
      <alignment vertical="center" shrinkToFit="1"/>
    </xf>
    <xf numFmtId="41" fontId="59" fillId="30" borderId="21" xfId="36" applyFont="1" applyFill="1" applyBorder="1" applyAlignment="1">
      <alignment horizontal="right" vertical="center" shrinkToFit="1"/>
    </xf>
    <xf numFmtId="49" fontId="59" fillId="30" borderId="21" xfId="36" applyNumberFormat="1" applyFont="1" applyFill="1" applyBorder="1" applyAlignment="1">
      <alignment horizontal="right" vertical="center" shrinkToFit="1"/>
    </xf>
    <xf numFmtId="41" fontId="59" fillId="30" borderId="33" xfId="36" applyNumberFormat="1" applyFont="1" applyFill="1" applyBorder="1" applyAlignment="1">
      <alignment vertical="center" shrinkToFit="1"/>
    </xf>
    <xf numFmtId="180" fontId="59" fillId="30" borderId="0" xfId="84" applyNumberFormat="1" applyFont="1" applyFill="1" applyBorder="1" applyAlignment="1">
      <alignment vertical="center" shrinkToFit="1"/>
    </xf>
    <xf numFmtId="181" fontId="59" fillId="30" borderId="0" xfId="84" applyNumberFormat="1" applyFont="1" applyFill="1" applyBorder="1" applyAlignment="1">
      <alignment horizontal="right" vertical="center" shrinkToFit="1"/>
    </xf>
    <xf numFmtId="41" fontId="59" fillId="30" borderId="0" xfId="36" applyFont="1" applyFill="1" applyBorder="1" applyAlignment="1">
      <alignment horizontal="right" vertical="center" shrinkToFit="1"/>
    </xf>
    <xf numFmtId="180" fontId="59" fillId="30" borderId="21" xfId="84" applyNumberFormat="1" applyFont="1" applyFill="1" applyBorder="1" applyAlignment="1">
      <alignment vertical="center" shrinkToFit="1"/>
    </xf>
    <xf numFmtId="181" fontId="59" fillId="30" borderId="21" xfId="84" applyNumberFormat="1" applyFont="1" applyFill="1" applyBorder="1" applyAlignment="1">
      <alignment horizontal="right" vertical="center" shrinkToFit="1"/>
    </xf>
    <xf numFmtId="0" fontId="45" fillId="30" borderId="0" xfId="84" applyFont="1" applyFill="1" applyAlignment="1">
      <alignment horizontal="center" vertical="center"/>
    </xf>
    <xf numFmtId="0" fontId="4" fillId="30" borderId="0" xfId="84" applyFont="1" applyFill="1" applyAlignment="1">
      <alignment vertical="center"/>
    </xf>
    <xf numFmtId="0" fontId="4" fillId="30" borderId="0" xfId="84" applyFont="1" applyFill="1" applyAlignment="1">
      <alignment horizontal="center" vertical="center"/>
    </xf>
    <xf numFmtId="41" fontId="4" fillId="30" borderId="0" xfId="35" applyFont="1" applyFill="1" applyAlignment="1">
      <alignment vertical="center"/>
    </xf>
    <xf numFmtId="0" fontId="4" fillId="30" borderId="0" xfId="84" applyFont="1" applyFill="1" applyAlignment="1">
      <alignment horizontal="left" vertical="center"/>
    </xf>
    <xf numFmtId="0" fontId="4" fillId="30" borderId="14" xfId="84" applyFont="1" applyFill="1" applyBorder="1" applyAlignment="1">
      <alignment horizontal="center" vertical="center" shrinkToFit="1"/>
    </xf>
    <xf numFmtId="41" fontId="47" fillId="30" borderId="30" xfId="84" applyNumberFormat="1" applyFont="1" applyFill="1" applyBorder="1" applyAlignment="1">
      <alignment vertical="center" shrinkToFit="1"/>
    </xf>
    <xf numFmtId="0" fontId="4" fillId="30" borderId="21" xfId="84" applyFont="1" applyFill="1" applyBorder="1" applyAlignment="1">
      <alignment horizontal="left" vertical="center" shrinkToFit="1"/>
    </xf>
    <xf numFmtId="0" fontId="4" fillId="30" borderId="21" xfId="84" applyFont="1" applyFill="1" applyBorder="1" applyAlignment="1">
      <alignment horizontal="center" vertical="center" shrinkToFit="1"/>
    </xf>
    <xf numFmtId="41" fontId="4" fillId="30" borderId="33" xfId="35" applyFont="1" applyFill="1" applyBorder="1" applyAlignment="1">
      <alignment horizontal="center" vertical="center" shrinkToFit="1"/>
    </xf>
    <xf numFmtId="0" fontId="47" fillId="30" borderId="50" xfId="84" applyFont="1" applyFill="1" applyBorder="1" applyAlignment="1">
      <alignment horizontal="center" vertical="center" shrinkToFit="1"/>
    </xf>
    <xf numFmtId="0" fontId="4" fillId="30" borderId="12" xfId="84" applyFont="1" applyFill="1" applyBorder="1" applyAlignment="1">
      <alignment horizontal="center" vertical="center" shrinkToFit="1"/>
    </xf>
    <xf numFmtId="41" fontId="4" fillId="30" borderId="36" xfId="35" applyFont="1" applyFill="1" applyBorder="1" applyAlignment="1">
      <alignment vertical="center" shrinkToFit="1"/>
    </xf>
    <xf numFmtId="41" fontId="4" fillId="30" borderId="0" xfId="84" applyNumberFormat="1" applyFont="1" applyFill="1" applyBorder="1" applyAlignment="1">
      <alignment horizontal="left" vertical="center" shrinkToFit="1"/>
    </xf>
    <xf numFmtId="41" fontId="4" fillId="30" borderId="0" xfId="84" applyNumberFormat="1" applyFont="1" applyFill="1" applyBorder="1" applyAlignment="1">
      <alignment horizontal="center" vertical="center" shrinkToFit="1"/>
    </xf>
    <xf numFmtId="0" fontId="4" fillId="30" borderId="0" xfId="84" applyFont="1" applyFill="1" applyBorder="1" applyAlignment="1">
      <alignment vertical="center" shrinkToFit="1"/>
    </xf>
    <xf numFmtId="41" fontId="4" fillId="30" borderId="33" xfId="35" applyFont="1" applyFill="1" applyBorder="1" applyAlignment="1">
      <alignment vertical="center" shrinkToFit="1"/>
    </xf>
    <xf numFmtId="0" fontId="47" fillId="30" borderId="43" xfId="84" applyFont="1" applyFill="1" applyBorder="1" applyAlignment="1">
      <alignment horizontal="center" vertical="center" shrinkToFit="1"/>
    </xf>
    <xf numFmtId="0" fontId="1" fillId="30" borderId="44" xfId="0" applyFont="1" applyFill="1" applyBorder="1" applyAlignment="1">
      <alignment horizontal="center" shrinkToFit="1"/>
    </xf>
    <xf numFmtId="0" fontId="4" fillId="30" borderId="31" xfId="84" applyFont="1" applyFill="1" applyBorder="1" applyAlignment="1">
      <alignment horizontal="center" vertical="center" shrinkToFit="1"/>
    </xf>
    <xf numFmtId="41" fontId="4" fillId="30" borderId="12" xfId="35" applyFont="1" applyFill="1" applyBorder="1" applyAlignment="1">
      <alignment vertical="center" shrinkToFit="1"/>
    </xf>
    <xf numFmtId="49" fontId="4" fillId="30" borderId="12" xfId="84" applyNumberFormat="1" applyFont="1" applyFill="1" applyBorder="1" applyAlignment="1">
      <alignment horizontal="center" vertical="center" shrinkToFit="1"/>
    </xf>
    <xf numFmtId="49" fontId="4" fillId="30" borderId="11" xfId="84" applyNumberFormat="1" applyFont="1" applyFill="1" applyBorder="1" applyAlignment="1">
      <alignment horizontal="center" vertical="center" shrinkToFit="1"/>
    </xf>
    <xf numFmtId="176" fontId="4" fillId="30" borderId="11" xfId="84" applyNumberFormat="1" applyFont="1" applyFill="1" applyBorder="1" applyAlignment="1">
      <alignment horizontal="center" vertical="center" shrinkToFit="1"/>
    </xf>
    <xf numFmtId="177" fontId="4" fillId="30" borderId="11" xfId="84" applyNumberFormat="1" applyFont="1" applyFill="1" applyBorder="1" applyAlignment="1">
      <alignment horizontal="right" vertical="center" shrinkToFit="1"/>
    </xf>
    <xf numFmtId="178" fontId="4" fillId="30" borderId="11" xfId="84" applyNumberFormat="1" applyFont="1" applyFill="1" applyBorder="1" applyAlignment="1">
      <alignment horizontal="right" vertical="center" shrinkToFit="1"/>
    </xf>
    <xf numFmtId="41" fontId="4" fillId="30" borderId="34" xfId="35" applyFont="1" applyFill="1" applyBorder="1" applyAlignment="1">
      <alignment vertical="center" shrinkToFit="1"/>
    </xf>
    <xf numFmtId="0" fontId="4" fillId="30" borderId="44" xfId="84" applyFont="1" applyFill="1" applyBorder="1" applyAlignment="1">
      <alignment horizontal="center" vertical="center" shrinkToFit="1"/>
    </xf>
    <xf numFmtId="41" fontId="4" fillId="30" borderId="44" xfId="35" applyFont="1" applyFill="1" applyBorder="1" applyAlignment="1">
      <alignment vertical="center" shrinkToFit="1"/>
    </xf>
    <xf numFmtId="49" fontId="4" fillId="30" borderId="59" xfId="84" applyNumberFormat="1" applyFont="1" applyFill="1" applyBorder="1" applyAlignment="1">
      <alignment horizontal="left" vertical="center" shrinkToFit="1"/>
    </xf>
    <xf numFmtId="49" fontId="4" fillId="30" borderId="59" xfId="84" applyNumberFormat="1" applyFont="1" applyFill="1" applyBorder="1" applyAlignment="1">
      <alignment horizontal="center" vertical="center" shrinkToFit="1"/>
    </xf>
    <xf numFmtId="3" fontId="4" fillId="30" borderId="59" xfId="84" applyNumberFormat="1" applyFont="1" applyFill="1" applyBorder="1" applyAlignment="1">
      <alignment horizontal="right" vertical="center" shrinkToFit="1"/>
    </xf>
    <xf numFmtId="176" fontId="4" fillId="30" borderId="60" xfId="84" applyNumberFormat="1" applyFont="1" applyFill="1" applyBorder="1" applyAlignment="1">
      <alignment horizontal="center" vertical="center" shrinkToFit="1"/>
    </xf>
    <xf numFmtId="177" fontId="4" fillId="30" borderId="60" xfId="84" applyNumberFormat="1" applyFont="1" applyFill="1" applyBorder="1" applyAlignment="1">
      <alignment horizontal="right" vertical="center" shrinkToFit="1"/>
    </xf>
    <xf numFmtId="178" fontId="4" fillId="30" borderId="37" xfId="84" applyNumberFormat="1" applyFont="1" applyFill="1" applyBorder="1" applyAlignment="1">
      <alignment horizontal="right" vertical="center" shrinkToFit="1"/>
    </xf>
    <xf numFmtId="0" fontId="4" fillId="30" borderId="19" xfId="84" applyFont="1" applyFill="1" applyBorder="1" applyAlignment="1">
      <alignment horizontal="center" vertical="center" shrinkToFit="1"/>
    </xf>
    <xf numFmtId="49" fontId="4" fillId="30" borderId="61" xfId="84" applyNumberFormat="1" applyFont="1" applyFill="1" applyBorder="1" applyAlignment="1">
      <alignment horizontal="left" vertical="center" shrinkToFit="1"/>
    </xf>
    <xf numFmtId="49" fontId="4" fillId="30" borderId="61" xfId="84" applyNumberFormat="1" applyFont="1" applyFill="1" applyBorder="1" applyAlignment="1">
      <alignment horizontal="center" vertical="center" shrinkToFit="1"/>
    </xf>
    <xf numFmtId="3" fontId="4" fillId="30" borderId="61" xfId="84" applyNumberFormat="1" applyFont="1" applyFill="1" applyBorder="1" applyAlignment="1">
      <alignment horizontal="right" vertical="center" shrinkToFit="1"/>
    </xf>
    <xf numFmtId="177" fontId="4" fillId="30" borderId="39" xfId="84" applyNumberFormat="1" applyFont="1" applyFill="1" applyBorder="1" applyAlignment="1">
      <alignment horizontal="right" vertical="center" shrinkToFit="1"/>
    </xf>
    <xf numFmtId="178" fontId="4" fillId="30" borderId="39" xfId="84" applyNumberFormat="1" applyFont="1" applyFill="1" applyBorder="1" applyAlignment="1">
      <alignment horizontal="right" vertical="center" shrinkToFit="1"/>
    </xf>
    <xf numFmtId="49" fontId="4" fillId="30" borderId="62" xfId="84" applyNumberFormat="1" applyFont="1" applyFill="1" applyBorder="1" applyAlignment="1">
      <alignment horizontal="left" vertical="center" shrinkToFit="1"/>
    </xf>
    <xf numFmtId="49" fontId="4" fillId="30" borderId="62" xfId="84" applyNumberFormat="1" applyFont="1" applyFill="1" applyBorder="1" applyAlignment="1">
      <alignment horizontal="center" vertical="center" shrinkToFit="1"/>
    </xf>
    <xf numFmtId="176" fontId="4" fillId="30" borderId="63" xfId="84" applyNumberFormat="1" applyFont="1" applyFill="1" applyBorder="1" applyAlignment="1">
      <alignment horizontal="center" vertical="center" shrinkToFit="1"/>
    </xf>
    <xf numFmtId="178" fontId="4" fillId="30" borderId="63" xfId="84" applyNumberFormat="1" applyFont="1" applyFill="1" applyBorder="1" applyAlignment="1">
      <alignment horizontal="right" vertical="center" shrinkToFit="1"/>
    </xf>
    <xf numFmtId="0" fontId="4" fillId="30" borderId="63" xfId="84" applyFont="1" applyFill="1" applyBorder="1" applyAlignment="1">
      <alignment horizontal="center" vertical="center"/>
    </xf>
    <xf numFmtId="41" fontId="4" fillId="30" borderId="25" xfId="35" applyFont="1" applyFill="1" applyBorder="1" applyAlignment="1">
      <alignment vertical="center" shrinkToFit="1"/>
    </xf>
    <xf numFmtId="3" fontId="4" fillId="30" borderId="62" xfId="84" applyNumberFormat="1" applyFont="1" applyFill="1" applyBorder="1" applyAlignment="1">
      <alignment horizontal="right" vertical="center" shrinkToFit="1"/>
    </xf>
    <xf numFmtId="176" fontId="4" fillId="30" borderId="64" xfId="84" applyNumberFormat="1" applyFont="1" applyFill="1" applyBorder="1" applyAlignment="1">
      <alignment horizontal="center" vertical="center" shrinkToFit="1"/>
    </xf>
    <xf numFmtId="177" fontId="4" fillId="30" borderId="64" xfId="84" applyNumberFormat="1" applyFont="1" applyFill="1" applyBorder="1" applyAlignment="1">
      <alignment horizontal="right" vertical="center" shrinkToFit="1"/>
    </xf>
    <xf numFmtId="178" fontId="4" fillId="30" borderId="64" xfId="84" applyNumberFormat="1" applyFont="1" applyFill="1" applyBorder="1" applyAlignment="1">
      <alignment horizontal="right" vertical="center" shrinkToFit="1"/>
    </xf>
    <xf numFmtId="0" fontId="4" fillId="30" borderId="64" xfId="84" applyFont="1" applyFill="1" applyBorder="1" applyAlignment="1">
      <alignment horizontal="center" vertical="center"/>
    </xf>
    <xf numFmtId="41" fontId="4" fillId="30" borderId="65" xfId="35" applyFont="1" applyFill="1" applyBorder="1" applyAlignment="1">
      <alignment vertical="center" shrinkToFit="1"/>
    </xf>
    <xf numFmtId="0" fontId="4" fillId="30" borderId="11" xfId="84" applyFont="1" applyFill="1" applyBorder="1" applyAlignment="1">
      <alignment horizontal="center" vertical="center" shrinkToFit="1"/>
    </xf>
    <xf numFmtId="0" fontId="4" fillId="30" borderId="11" xfId="31" applyNumberFormat="1" applyFont="1" applyFill="1" applyBorder="1" applyAlignment="1">
      <alignment horizontal="right" vertical="center" shrinkToFit="1"/>
    </xf>
    <xf numFmtId="179" fontId="4" fillId="30" borderId="11" xfId="84" applyNumberFormat="1" applyFont="1" applyFill="1" applyBorder="1" applyAlignment="1">
      <alignment horizontal="right" vertical="center" shrinkToFit="1"/>
    </xf>
    <xf numFmtId="49" fontId="4" fillId="30" borderId="52" xfId="84" applyNumberFormat="1" applyFont="1" applyFill="1" applyBorder="1" applyAlignment="1">
      <alignment horizontal="left" vertical="center" shrinkToFit="1"/>
    </xf>
    <xf numFmtId="9" fontId="4" fillId="30" borderId="39" xfId="84" applyNumberFormat="1" applyFont="1" applyFill="1" applyBorder="1" applyAlignment="1">
      <alignment horizontal="right" vertical="center" shrinkToFit="1"/>
    </xf>
    <xf numFmtId="179" fontId="4" fillId="30" borderId="39" xfId="84" applyNumberFormat="1" applyFont="1" applyFill="1" applyBorder="1" applyAlignment="1">
      <alignment horizontal="right" vertical="center" shrinkToFit="1"/>
    </xf>
    <xf numFmtId="49" fontId="4" fillId="30" borderId="19" xfId="84" applyNumberFormat="1" applyFont="1" applyFill="1" applyBorder="1" applyAlignment="1">
      <alignment horizontal="left" vertical="center" shrinkToFit="1"/>
    </xf>
    <xf numFmtId="9" fontId="4" fillId="30" borderId="0" xfId="84" applyNumberFormat="1" applyFont="1" applyFill="1" applyBorder="1" applyAlignment="1">
      <alignment horizontal="right" vertical="center" shrinkToFit="1"/>
    </xf>
    <xf numFmtId="179" fontId="4" fillId="30" borderId="0" xfId="84" applyNumberFormat="1" applyFont="1" applyFill="1" applyBorder="1" applyAlignment="1">
      <alignment horizontal="right" vertical="center" shrinkToFit="1"/>
    </xf>
    <xf numFmtId="41" fontId="4" fillId="30" borderId="12" xfId="35" applyNumberFormat="1" applyFont="1" applyFill="1" applyBorder="1" applyAlignment="1">
      <alignment vertical="center" shrinkToFit="1"/>
    </xf>
    <xf numFmtId="0" fontId="4" fillId="30" borderId="11" xfId="84" applyFont="1" applyFill="1" applyBorder="1" applyAlignment="1">
      <alignment vertical="center" shrinkToFit="1"/>
    </xf>
    <xf numFmtId="0" fontId="4" fillId="30" borderId="11" xfId="84" applyFont="1" applyFill="1" applyBorder="1" applyAlignment="1">
      <alignment horizontal="center" vertical="center"/>
    </xf>
    <xf numFmtId="41" fontId="4" fillId="30" borderId="35" xfId="35" applyFont="1" applyFill="1" applyBorder="1" applyAlignment="1">
      <alignment vertical="center" shrinkToFit="1"/>
    </xf>
    <xf numFmtId="41" fontId="4" fillId="30" borderId="44" xfId="35" applyNumberFormat="1" applyFont="1" applyFill="1" applyBorder="1" applyAlignment="1">
      <alignment vertical="center" shrinkToFit="1"/>
    </xf>
    <xf numFmtId="49" fontId="4" fillId="30" borderId="44" xfId="84" applyNumberFormat="1" applyFont="1" applyFill="1" applyBorder="1" applyAlignment="1">
      <alignment horizontal="left" vertical="center" shrinkToFit="1"/>
    </xf>
    <xf numFmtId="0" fontId="4" fillId="30" borderId="36" xfId="84" applyFont="1" applyFill="1" applyBorder="1" applyAlignment="1">
      <alignment horizontal="center" vertical="center" shrinkToFit="1"/>
    </xf>
    <xf numFmtId="49" fontId="4" fillId="30" borderId="38" xfId="84" applyNumberFormat="1" applyFont="1" applyFill="1" applyBorder="1" applyAlignment="1">
      <alignment horizontal="left" vertical="center" shrinkToFit="1"/>
    </xf>
    <xf numFmtId="0" fontId="4" fillId="30" borderId="44" xfId="84" applyFont="1" applyFill="1" applyBorder="1" applyAlignment="1">
      <alignment vertical="center" shrinkToFit="1"/>
    </xf>
    <xf numFmtId="49" fontId="4" fillId="30" borderId="66" xfId="84" applyNumberFormat="1" applyFont="1" applyFill="1" applyBorder="1" applyAlignment="1">
      <alignment horizontal="left" vertical="center" shrinkToFit="1"/>
    </xf>
    <xf numFmtId="177" fontId="4" fillId="30" borderId="0" xfId="84" applyNumberFormat="1" applyFont="1" applyFill="1" applyBorder="1" applyAlignment="1">
      <alignment horizontal="right" vertical="center" shrinkToFit="1"/>
    </xf>
    <xf numFmtId="178" fontId="4" fillId="30" borderId="0" xfId="84" applyNumberFormat="1" applyFont="1" applyFill="1" applyBorder="1" applyAlignment="1">
      <alignment horizontal="right" vertical="center" shrinkToFit="1"/>
    </xf>
    <xf numFmtId="49" fontId="4" fillId="30" borderId="66" xfId="84" applyNumberFormat="1" applyFont="1" applyFill="1" applyBorder="1" applyAlignment="1">
      <alignment horizontal="center" vertical="center" shrinkToFit="1"/>
    </xf>
    <xf numFmtId="0" fontId="1" fillId="30" borderId="19" xfId="0" applyFont="1" applyFill="1" applyBorder="1" applyAlignment="1">
      <alignment horizontal="center" shrinkToFit="1"/>
    </xf>
    <xf numFmtId="0" fontId="47" fillId="30" borderId="19" xfId="84" applyFont="1" applyFill="1" applyBorder="1" applyAlignment="1">
      <alignment horizontal="center" vertical="center" shrinkToFit="1"/>
    </xf>
    <xf numFmtId="49" fontId="4" fillId="30" borderId="19" xfId="84" applyNumberFormat="1" applyFont="1" applyFill="1" applyBorder="1" applyAlignment="1">
      <alignment horizontal="center" vertical="center" shrinkToFit="1"/>
    </xf>
    <xf numFmtId="41" fontId="4" fillId="30" borderId="62" xfId="84" applyNumberFormat="1" applyFont="1" applyFill="1" applyBorder="1" applyAlignment="1">
      <alignment vertical="center" shrinkToFit="1"/>
    </xf>
    <xf numFmtId="49" fontId="4" fillId="30" borderId="67" xfId="84" applyNumberFormat="1" applyFont="1" applyFill="1" applyBorder="1" applyAlignment="1">
      <alignment horizontal="center" vertical="center" shrinkToFit="1"/>
    </xf>
    <xf numFmtId="41" fontId="4" fillId="30" borderId="12" xfId="35" applyNumberFormat="1" applyFont="1" applyFill="1" applyBorder="1" applyAlignment="1">
      <alignment horizontal="center" vertical="center" shrinkToFit="1"/>
    </xf>
    <xf numFmtId="49" fontId="4" fillId="30" borderId="31" xfId="84" applyNumberFormat="1" applyFont="1" applyFill="1" applyBorder="1" applyAlignment="1">
      <alignment horizontal="left" vertical="center" shrinkToFit="1"/>
    </xf>
    <xf numFmtId="49" fontId="4" fillId="30" borderId="31" xfId="84" applyNumberFormat="1" applyFont="1" applyFill="1" applyBorder="1" applyAlignment="1">
      <alignment horizontal="center" vertical="center" shrinkToFit="1"/>
    </xf>
    <xf numFmtId="177" fontId="48" fillId="30" borderId="11" xfId="84" quotePrefix="1" applyNumberFormat="1" applyFont="1" applyFill="1" applyBorder="1" applyAlignment="1">
      <alignment horizontal="right" vertical="center" shrinkToFit="1"/>
    </xf>
    <xf numFmtId="0" fontId="4" fillId="30" borderId="52" xfId="84" applyFont="1" applyFill="1" applyBorder="1" applyAlignment="1">
      <alignment horizontal="center" vertical="center" shrinkToFit="1"/>
    </xf>
    <xf numFmtId="41" fontId="4" fillId="30" borderId="36" xfId="35" applyNumberFormat="1" applyFont="1" applyFill="1" applyBorder="1" applyAlignment="1">
      <alignment horizontal="center" vertical="center" shrinkToFit="1"/>
    </xf>
    <xf numFmtId="176" fontId="4" fillId="30" borderId="21" xfId="84" applyNumberFormat="1" applyFont="1" applyFill="1" applyBorder="1" applyAlignment="1">
      <alignment horizontal="center" vertical="center" shrinkToFit="1"/>
    </xf>
    <xf numFmtId="181" fontId="4" fillId="30" borderId="21" xfId="84" applyNumberFormat="1" applyFont="1" applyFill="1" applyBorder="1" applyAlignment="1">
      <alignment horizontal="right" vertical="center" shrinkToFit="1"/>
    </xf>
    <xf numFmtId="179" fontId="4" fillId="30" borderId="21" xfId="84" applyNumberFormat="1" applyFont="1" applyFill="1" applyBorder="1" applyAlignment="1">
      <alignment horizontal="right" vertical="center" shrinkToFit="1"/>
    </xf>
    <xf numFmtId="49" fontId="4" fillId="30" borderId="52" xfId="84" applyNumberFormat="1" applyFont="1" applyFill="1" applyBorder="1" applyAlignment="1">
      <alignment horizontal="center" vertical="center" shrinkToFit="1"/>
    </xf>
    <xf numFmtId="41" fontId="4" fillId="30" borderId="52" xfId="84" applyNumberFormat="1" applyFont="1" applyFill="1" applyBorder="1" applyAlignment="1">
      <alignment vertical="center" shrinkToFit="1"/>
    </xf>
    <xf numFmtId="181" fontId="4" fillId="30" borderId="60" xfId="84" applyNumberFormat="1" applyFont="1" applyFill="1" applyBorder="1" applyAlignment="1">
      <alignment horizontal="right" vertical="center" shrinkToFit="1"/>
    </xf>
    <xf numFmtId="41" fontId="4" fillId="30" borderId="37" xfId="35" applyFont="1" applyFill="1" applyBorder="1" applyAlignment="1">
      <alignment horizontal="right" vertical="center" shrinkToFit="1"/>
    </xf>
    <xf numFmtId="41" fontId="4" fillId="30" borderId="44" xfId="35" applyNumberFormat="1" applyFont="1" applyFill="1" applyBorder="1" applyAlignment="1">
      <alignment horizontal="center" vertical="center" shrinkToFit="1"/>
    </xf>
    <xf numFmtId="41" fontId="4" fillId="30" borderId="39" xfId="35" applyFont="1" applyFill="1" applyBorder="1" applyAlignment="1">
      <alignment horizontal="right" vertical="center" shrinkToFit="1"/>
    </xf>
    <xf numFmtId="41" fontId="4" fillId="30" borderId="61" xfId="84" applyNumberFormat="1" applyFont="1" applyFill="1" applyBorder="1" applyAlignment="1">
      <alignment vertical="center" shrinkToFit="1"/>
    </xf>
    <xf numFmtId="181" fontId="4" fillId="30" borderId="39" xfId="84" applyNumberFormat="1" applyFont="1" applyFill="1" applyBorder="1" applyAlignment="1">
      <alignment horizontal="right" vertical="center" shrinkToFit="1"/>
    </xf>
    <xf numFmtId="41" fontId="4" fillId="30" borderId="66" xfId="84" applyNumberFormat="1" applyFont="1" applyFill="1" applyBorder="1" applyAlignment="1">
      <alignment vertical="center" shrinkToFit="1"/>
    </xf>
    <xf numFmtId="181" fontId="4" fillId="30" borderId="63" xfId="84" applyNumberFormat="1" applyFont="1" applyFill="1" applyBorder="1" applyAlignment="1">
      <alignment horizontal="right" vertical="center" shrinkToFit="1"/>
    </xf>
    <xf numFmtId="0" fontId="47" fillId="30" borderId="46" xfId="84" applyFont="1" applyFill="1" applyBorder="1" applyAlignment="1">
      <alignment horizontal="center" vertical="center" shrinkToFit="1"/>
    </xf>
    <xf numFmtId="0" fontId="1" fillId="30" borderId="47" xfId="0" applyFont="1" applyFill="1" applyBorder="1" applyAlignment="1">
      <alignment horizontal="center" shrinkToFit="1"/>
    </xf>
    <xf numFmtId="0" fontId="4" fillId="30" borderId="68" xfId="84" applyFont="1" applyFill="1" applyBorder="1" applyAlignment="1">
      <alignment horizontal="center" vertical="center" shrinkToFit="1"/>
    </xf>
    <xf numFmtId="41" fontId="4" fillId="30" borderId="47" xfId="35" applyNumberFormat="1" applyFont="1" applyFill="1" applyBorder="1" applyAlignment="1">
      <alignment horizontal="center" vertical="center" shrinkToFit="1"/>
    </xf>
    <xf numFmtId="49" fontId="4" fillId="30" borderId="47" xfId="84" applyNumberFormat="1" applyFont="1" applyFill="1" applyBorder="1" applyAlignment="1">
      <alignment horizontal="left" vertical="center" shrinkToFit="1"/>
    </xf>
    <xf numFmtId="49" fontId="4" fillId="30" borderId="68" xfId="84" applyNumberFormat="1" applyFont="1" applyFill="1" applyBorder="1" applyAlignment="1">
      <alignment horizontal="center" vertical="center" shrinkToFit="1"/>
    </xf>
    <xf numFmtId="41" fontId="4" fillId="30" borderId="68" xfId="84" applyNumberFormat="1" applyFont="1" applyFill="1" applyBorder="1" applyAlignment="1">
      <alignment vertical="center" shrinkToFit="1"/>
    </xf>
    <xf numFmtId="176" fontId="4" fillId="30" borderId="28" xfId="84" applyNumberFormat="1" applyFont="1" applyFill="1" applyBorder="1" applyAlignment="1">
      <alignment horizontal="center" vertical="center" shrinkToFit="1"/>
    </xf>
    <xf numFmtId="178" fontId="4" fillId="30" borderId="28" xfId="84" applyNumberFormat="1" applyFont="1" applyFill="1" applyBorder="1" applyAlignment="1">
      <alignment horizontal="right" vertical="center" shrinkToFit="1"/>
    </xf>
    <xf numFmtId="41" fontId="4" fillId="30" borderId="28" xfId="35" applyFont="1" applyFill="1" applyBorder="1" applyAlignment="1">
      <alignment horizontal="right" vertical="center" shrinkToFit="1"/>
    </xf>
    <xf numFmtId="41" fontId="4" fillId="30" borderId="49" xfId="35" applyFont="1" applyFill="1" applyBorder="1" applyAlignment="1">
      <alignment vertical="center" shrinkToFit="1"/>
    </xf>
    <xf numFmtId="0" fontId="1" fillId="30" borderId="0" xfId="0" applyFont="1" applyFill="1"/>
    <xf numFmtId="0" fontId="1" fillId="30" borderId="0" xfId="0" applyFont="1" applyFill="1" applyAlignment="1">
      <alignment horizontal="center"/>
    </xf>
    <xf numFmtId="0" fontId="63" fillId="30" borderId="0" xfId="84" applyFont="1" applyFill="1">
      <alignment vertical="center"/>
    </xf>
    <xf numFmtId="0" fontId="56" fillId="30" borderId="0" xfId="84" applyFont="1" applyFill="1" applyAlignment="1">
      <alignment horizontal="center" vertical="center"/>
    </xf>
    <xf numFmtId="41" fontId="56" fillId="30" borderId="0" xfId="35" applyFont="1" applyFill="1" applyAlignment="1">
      <alignment vertical="center"/>
    </xf>
    <xf numFmtId="0" fontId="56" fillId="30" borderId="0" xfId="84" applyNumberFormat="1" applyFont="1" applyFill="1">
      <alignment vertical="center"/>
    </xf>
    <xf numFmtId="0" fontId="56" fillId="30" borderId="0" xfId="84" applyFont="1" applyFill="1">
      <alignment vertical="center"/>
    </xf>
    <xf numFmtId="0" fontId="57" fillId="30" borderId="0" xfId="84" applyFont="1" applyFill="1">
      <alignment vertical="center"/>
    </xf>
    <xf numFmtId="0" fontId="56" fillId="30" borderId="50" xfId="84" applyFont="1" applyFill="1" applyBorder="1" applyAlignment="1">
      <alignment vertical="center" shrinkToFit="1"/>
    </xf>
    <xf numFmtId="0" fontId="56" fillId="30" borderId="51" xfId="84" applyFont="1" applyFill="1" applyBorder="1" applyAlignment="1">
      <alignment horizontal="left" vertical="top" shrinkToFit="1"/>
    </xf>
    <xf numFmtId="0" fontId="56" fillId="30" borderId="12" xfId="84" applyFont="1" applyFill="1" applyBorder="1" applyAlignment="1">
      <alignment horizontal="center" vertical="center" shrinkToFit="1"/>
    </xf>
    <xf numFmtId="41" fontId="56" fillId="30" borderId="12" xfId="84" applyNumberFormat="1" applyFont="1" applyFill="1" applyBorder="1">
      <alignment vertical="center"/>
    </xf>
    <xf numFmtId="0" fontId="56" fillId="30" borderId="31" xfId="84" applyNumberFormat="1" applyFont="1" applyFill="1" applyBorder="1">
      <alignment vertical="center"/>
    </xf>
    <xf numFmtId="0" fontId="56" fillId="30" borderId="11" xfId="84" applyFont="1" applyFill="1" applyBorder="1">
      <alignment vertical="center"/>
    </xf>
    <xf numFmtId="0" fontId="56" fillId="30" borderId="11" xfId="84" applyFont="1" applyFill="1" applyBorder="1" applyAlignment="1">
      <alignment horizontal="center" vertical="center"/>
    </xf>
    <xf numFmtId="3" fontId="56" fillId="30" borderId="35" xfId="84" applyNumberFormat="1" applyFont="1" applyFill="1" applyBorder="1">
      <alignment vertical="center"/>
    </xf>
    <xf numFmtId="0" fontId="56" fillId="30" borderId="43" xfId="84" applyFont="1" applyFill="1" applyBorder="1" applyAlignment="1">
      <alignment vertical="center" shrinkToFit="1"/>
    </xf>
    <xf numFmtId="0" fontId="56" fillId="30" borderId="36" xfId="84" applyFont="1" applyFill="1" applyBorder="1" applyAlignment="1">
      <alignment vertical="center" shrinkToFit="1"/>
    </xf>
    <xf numFmtId="0" fontId="56" fillId="30" borderId="29" xfId="84" applyFont="1" applyFill="1" applyBorder="1" applyAlignment="1">
      <alignment horizontal="left" vertical="top" shrinkToFit="1"/>
    </xf>
    <xf numFmtId="41" fontId="56" fillId="30" borderId="36" xfId="35" applyFont="1" applyFill="1" applyBorder="1" applyAlignment="1">
      <alignment vertical="center"/>
    </xf>
    <xf numFmtId="3" fontId="56" fillId="30" borderId="0" xfId="84" applyNumberFormat="1" applyFont="1" applyFill="1" applyBorder="1" applyAlignment="1">
      <alignment horizontal="right" vertical="center"/>
    </xf>
    <xf numFmtId="176" fontId="56" fillId="30" borderId="0" xfId="84" applyNumberFormat="1" applyFont="1" applyFill="1" applyBorder="1" applyAlignment="1">
      <alignment horizontal="center" vertical="center"/>
    </xf>
    <xf numFmtId="177" fontId="56" fillId="30" borderId="0" xfId="84" applyNumberFormat="1" applyFont="1" applyFill="1" applyBorder="1" applyAlignment="1">
      <alignment horizontal="right" vertical="center"/>
    </xf>
    <xf numFmtId="177" fontId="56" fillId="30" borderId="0" xfId="84" applyNumberFormat="1" applyFont="1" applyFill="1" applyBorder="1" applyAlignment="1">
      <alignment horizontal="center" vertical="center"/>
    </xf>
    <xf numFmtId="178" fontId="56" fillId="30" borderId="0" xfId="84" applyNumberFormat="1" applyFont="1" applyFill="1" applyBorder="1" applyAlignment="1">
      <alignment horizontal="right" vertical="center"/>
    </xf>
    <xf numFmtId="3" fontId="56" fillId="30" borderId="26" xfId="84" applyNumberFormat="1" applyFont="1" applyFill="1" applyBorder="1">
      <alignment vertical="center"/>
    </xf>
    <xf numFmtId="0" fontId="56" fillId="30" borderId="44" xfId="84" applyFont="1" applyFill="1" applyBorder="1" applyAlignment="1">
      <alignment vertical="center" shrinkToFit="1"/>
    </xf>
    <xf numFmtId="176" fontId="56" fillId="30" borderId="0" xfId="84" applyNumberFormat="1" applyFont="1" applyFill="1" applyBorder="1" applyAlignment="1">
      <alignment horizontal="center" vertical="center" shrinkToFit="1"/>
    </xf>
    <xf numFmtId="177" fontId="56" fillId="30" borderId="0" xfId="84" applyNumberFormat="1" applyFont="1" applyFill="1" applyBorder="1" applyAlignment="1">
      <alignment horizontal="right" vertical="center" shrinkToFit="1"/>
    </xf>
    <xf numFmtId="177" fontId="56" fillId="30" borderId="0" xfId="84" applyNumberFormat="1" applyFont="1" applyFill="1" applyBorder="1" applyAlignment="1">
      <alignment horizontal="center" vertical="center" shrinkToFit="1"/>
    </xf>
    <xf numFmtId="178" fontId="56" fillId="30" borderId="0" xfId="84" applyNumberFormat="1" applyFont="1" applyFill="1" applyBorder="1" applyAlignment="1">
      <alignment horizontal="right" vertical="center" shrinkToFit="1"/>
    </xf>
    <xf numFmtId="176" fontId="56" fillId="30" borderId="26" xfId="84" applyNumberFormat="1" applyFont="1" applyFill="1" applyBorder="1" applyAlignment="1">
      <alignment vertical="center" shrinkToFit="1"/>
    </xf>
    <xf numFmtId="0" fontId="56" fillId="30" borderId="44" xfId="84" applyFont="1" applyFill="1" applyBorder="1" applyAlignment="1">
      <alignment horizontal="center" vertical="center" shrinkToFit="1"/>
    </xf>
    <xf numFmtId="41" fontId="56" fillId="30" borderId="44" xfId="35" applyFont="1" applyFill="1" applyBorder="1" applyAlignment="1">
      <alignment vertical="center"/>
    </xf>
    <xf numFmtId="0" fontId="56" fillId="30" borderId="30" xfId="84" applyFont="1" applyFill="1" applyBorder="1" applyAlignment="1">
      <alignment horizontal="center" vertical="center" shrinkToFit="1"/>
    </xf>
    <xf numFmtId="41" fontId="56" fillId="30" borderId="30" xfId="35" applyFont="1" applyFill="1" applyBorder="1" applyAlignment="1">
      <alignment vertical="center"/>
    </xf>
    <xf numFmtId="176" fontId="56" fillId="30" borderId="21" xfId="84" applyNumberFormat="1" applyFont="1" applyFill="1" applyBorder="1" applyAlignment="1">
      <alignment horizontal="center" vertical="center" shrinkToFit="1"/>
    </xf>
    <xf numFmtId="177" fontId="56" fillId="30" borderId="21" xfId="84" applyNumberFormat="1" applyFont="1" applyFill="1" applyBorder="1" applyAlignment="1">
      <alignment horizontal="right" vertical="center" shrinkToFit="1"/>
    </xf>
    <xf numFmtId="177" fontId="56" fillId="30" borderId="21" xfId="84" applyNumberFormat="1" applyFont="1" applyFill="1" applyBorder="1" applyAlignment="1">
      <alignment horizontal="center" vertical="center" shrinkToFit="1"/>
    </xf>
    <xf numFmtId="178" fontId="56" fillId="30" borderId="21" xfId="84" applyNumberFormat="1" applyFont="1" applyFill="1" applyBorder="1" applyAlignment="1">
      <alignment horizontal="right" vertical="center" shrinkToFit="1"/>
    </xf>
    <xf numFmtId="176" fontId="56" fillId="30" borderId="33" xfId="84" applyNumberFormat="1" applyFont="1" applyFill="1" applyBorder="1" applyAlignment="1">
      <alignment vertical="center" shrinkToFit="1"/>
    </xf>
    <xf numFmtId="0" fontId="56" fillId="30" borderId="12" xfId="84" applyFont="1" applyFill="1" applyBorder="1" applyAlignment="1">
      <alignment horizontal="left" vertical="top" shrinkToFit="1"/>
    </xf>
    <xf numFmtId="41" fontId="56" fillId="30" borderId="12" xfId="35" applyFont="1" applyFill="1" applyBorder="1" applyAlignment="1">
      <alignment vertical="center"/>
    </xf>
    <xf numFmtId="9" fontId="56" fillId="30" borderId="0" xfId="84" applyNumberFormat="1" applyFont="1" applyFill="1" applyBorder="1" applyAlignment="1">
      <alignment horizontal="right" vertical="center"/>
    </xf>
    <xf numFmtId="9" fontId="56" fillId="30" borderId="0" xfId="84" applyNumberFormat="1" applyFont="1" applyFill="1" applyBorder="1" applyAlignment="1">
      <alignment horizontal="center" vertical="center"/>
    </xf>
    <xf numFmtId="179" fontId="56" fillId="30" borderId="0" xfId="84" applyNumberFormat="1" applyFont="1" applyFill="1" applyBorder="1" applyAlignment="1">
      <alignment horizontal="right" vertical="center"/>
    </xf>
    <xf numFmtId="3" fontId="56" fillId="30" borderId="26" xfId="84" applyNumberFormat="1" applyFont="1" applyFill="1" applyBorder="1" applyAlignment="1">
      <alignment vertical="center"/>
    </xf>
    <xf numFmtId="0" fontId="56" fillId="30" borderId="0" xfId="84" applyFont="1" applyFill="1" applyBorder="1" applyAlignment="1">
      <alignment horizontal="left" vertical="top" shrinkToFit="1"/>
    </xf>
    <xf numFmtId="180" fontId="56" fillId="30" borderId="0" xfId="84" applyNumberFormat="1" applyFont="1" applyFill="1" applyBorder="1" applyAlignment="1">
      <alignment horizontal="right" vertical="center"/>
    </xf>
    <xf numFmtId="0" fontId="56" fillId="30" borderId="0" xfId="84" applyNumberFormat="1" applyFont="1" applyFill="1" applyBorder="1" applyAlignment="1">
      <alignment horizontal="center" vertical="center"/>
    </xf>
    <xf numFmtId="179" fontId="56" fillId="30" borderId="0" xfId="84" applyNumberFormat="1" applyFont="1" applyFill="1" applyBorder="1" applyAlignment="1">
      <alignment horizontal="right" vertical="center" shrinkToFit="1"/>
    </xf>
    <xf numFmtId="41" fontId="56" fillId="30" borderId="26" xfId="35" applyFont="1" applyFill="1" applyBorder="1" applyAlignment="1">
      <alignment horizontal="right" vertical="center"/>
    </xf>
    <xf numFmtId="0" fontId="56" fillId="30" borderId="44" xfId="84" applyFont="1" applyFill="1" applyBorder="1" applyAlignment="1">
      <alignment horizontal="left" vertical="top" shrinkToFit="1"/>
    </xf>
    <xf numFmtId="185" fontId="56" fillId="30" borderId="0" xfId="84" applyNumberFormat="1" applyFont="1" applyFill="1" applyBorder="1" applyAlignment="1">
      <alignment horizontal="right" vertical="center"/>
    </xf>
    <xf numFmtId="0" fontId="56" fillId="30" borderId="0" xfId="84" applyFont="1" applyFill="1" applyBorder="1" applyAlignment="1">
      <alignment horizontal="center" vertical="center" shrinkToFit="1"/>
    </xf>
    <xf numFmtId="0" fontId="56" fillId="30" borderId="36" xfId="84" applyFont="1" applyFill="1" applyBorder="1" applyAlignment="1">
      <alignment horizontal="left" vertical="top" shrinkToFit="1"/>
    </xf>
    <xf numFmtId="41" fontId="56" fillId="30" borderId="36" xfId="35" applyNumberFormat="1" applyFont="1" applyFill="1" applyBorder="1" applyAlignment="1">
      <alignment vertical="center"/>
    </xf>
    <xf numFmtId="0" fontId="56" fillId="30" borderId="52" xfId="84" applyNumberFormat="1" applyFont="1" applyFill="1" applyBorder="1" applyAlignment="1">
      <alignment vertical="center" shrinkToFit="1"/>
    </xf>
    <xf numFmtId="3" fontId="56" fillId="30" borderId="37" xfId="84" applyNumberFormat="1" applyFont="1" applyFill="1" applyBorder="1" applyAlignment="1">
      <alignment horizontal="right" vertical="center"/>
    </xf>
    <xf numFmtId="176" fontId="56" fillId="30" borderId="37" xfId="84" applyNumberFormat="1" applyFont="1" applyFill="1" applyBorder="1" applyAlignment="1">
      <alignment horizontal="center" vertical="center"/>
    </xf>
    <xf numFmtId="9" fontId="56" fillId="30" borderId="37" xfId="84" applyNumberFormat="1" applyFont="1" applyFill="1" applyBorder="1" applyAlignment="1">
      <alignment horizontal="right" vertical="center"/>
    </xf>
    <xf numFmtId="9" fontId="56" fillId="30" borderId="37" xfId="84" applyNumberFormat="1" applyFont="1" applyFill="1" applyBorder="1" applyAlignment="1">
      <alignment horizontal="center" vertical="center"/>
    </xf>
    <xf numFmtId="178" fontId="56" fillId="30" borderId="37" xfId="84" applyNumberFormat="1" applyFont="1" applyFill="1" applyBorder="1" applyAlignment="1">
      <alignment horizontal="right" vertical="center"/>
    </xf>
    <xf numFmtId="3" fontId="56" fillId="30" borderId="22" xfId="84" applyNumberFormat="1" applyFont="1" applyFill="1" applyBorder="1" applyAlignment="1">
      <alignment vertical="center"/>
    </xf>
    <xf numFmtId="0" fontId="56" fillId="30" borderId="52" xfId="84" applyFont="1" applyFill="1" applyBorder="1" applyAlignment="1">
      <alignment horizontal="center" vertical="center" shrinkToFit="1"/>
    </xf>
    <xf numFmtId="0" fontId="56" fillId="30" borderId="19" xfId="84" applyFont="1" applyFill="1" applyBorder="1" applyAlignment="1">
      <alignment horizontal="center" vertical="center" shrinkToFit="1"/>
    </xf>
    <xf numFmtId="41" fontId="56" fillId="30" borderId="44" xfId="35" applyNumberFormat="1" applyFont="1" applyFill="1" applyBorder="1" applyAlignment="1">
      <alignment vertical="center"/>
    </xf>
    <xf numFmtId="0" fontId="56" fillId="30" borderId="46" xfId="84" applyFont="1" applyFill="1" applyBorder="1" applyAlignment="1">
      <alignment vertical="center" shrinkToFit="1"/>
    </xf>
    <xf numFmtId="0" fontId="56" fillId="30" borderId="47" xfId="84" applyFont="1" applyFill="1" applyBorder="1" applyAlignment="1">
      <alignment vertical="center" shrinkToFit="1"/>
    </xf>
    <xf numFmtId="0" fontId="56" fillId="30" borderId="68" xfId="84" applyFont="1" applyFill="1" applyBorder="1" applyAlignment="1">
      <alignment horizontal="center" vertical="center" shrinkToFit="1"/>
    </xf>
    <xf numFmtId="41" fontId="56" fillId="30" borderId="47" xfId="35" applyNumberFormat="1" applyFont="1" applyFill="1" applyBorder="1" applyAlignment="1">
      <alignment vertical="center"/>
    </xf>
    <xf numFmtId="0" fontId="56" fillId="30" borderId="68" xfId="84" applyNumberFormat="1" applyFont="1" applyFill="1" applyBorder="1" applyAlignment="1">
      <alignment vertical="center" shrinkToFit="1"/>
    </xf>
    <xf numFmtId="180" fontId="56" fillId="30" borderId="28" xfId="84" applyNumberFormat="1" applyFont="1" applyFill="1" applyBorder="1" applyAlignment="1">
      <alignment horizontal="right" vertical="center"/>
    </xf>
    <xf numFmtId="176" fontId="56" fillId="30" borderId="28" xfId="84" applyNumberFormat="1" applyFont="1" applyFill="1" applyBorder="1" applyAlignment="1">
      <alignment horizontal="center" vertical="center"/>
    </xf>
    <xf numFmtId="9" fontId="56" fillId="30" borderId="28" xfId="84" applyNumberFormat="1" applyFont="1" applyFill="1" applyBorder="1" applyAlignment="1">
      <alignment horizontal="right" vertical="center"/>
    </xf>
    <xf numFmtId="9" fontId="56" fillId="30" borderId="28" xfId="84" applyNumberFormat="1" applyFont="1" applyFill="1" applyBorder="1" applyAlignment="1">
      <alignment horizontal="center" vertical="center"/>
    </xf>
    <xf numFmtId="185" fontId="56" fillId="30" borderId="28" xfId="84" applyNumberFormat="1" applyFont="1" applyFill="1" applyBorder="1" applyAlignment="1">
      <alignment horizontal="right" vertical="center"/>
    </xf>
    <xf numFmtId="178" fontId="56" fillId="30" borderId="28" xfId="84" applyNumberFormat="1" applyFont="1" applyFill="1" applyBorder="1" applyAlignment="1">
      <alignment horizontal="right" vertical="center"/>
    </xf>
    <xf numFmtId="3" fontId="56" fillId="30" borderId="49" xfId="84" applyNumberFormat="1" applyFont="1" applyFill="1" applyBorder="1" applyAlignment="1">
      <alignment vertical="center"/>
    </xf>
    <xf numFmtId="0" fontId="56" fillId="30" borderId="53" xfId="84" applyFont="1" applyFill="1" applyBorder="1" applyAlignment="1">
      <alignment vertical="center" shrinkToFit="1"/>
    </xf>
    <xf numFmtId="0" fontId="56" fillId="30" borderId="69" xfId="84" applyFont="1" applyFill="1" applyBorder="1" applyAlignment="1">
      <alignment vertical="center" shrinkToFit="1"/>
    </xf>
    <xf numFmtId="0" fontId="56" fillId="30" borderId="70" xfId="84" applyFont="1" applyFill="1" applyBorder="1" applyAlignment="1">
      <alignment horizontal="center" vertical="center" shrinkToFit="1"/>
    </xf>
    <xf numFmtId="41" fontId="56" fillId="30" borderId="69" xfId="35" applyNumberFormat="1" applyFont="1" applyFill="1" applyBorder="1" applyAlignment="1">
      <alignment vertical="center"/>
    </xf>
    <xf numFmtId="0" fontId="56" fillId="30" borderId="70" xfId="84" applyNumberFormat="1" applyFont="1" applyFill="1" applyBorder="1" applyAlignment="1">
      <alignment vertical="center" shrinkToFit="1"/>
    </xf>
    <xf numFmtId="180" fontId="56" fillId="30" borderId="71" xfId="84" applyNumberFormat="1" applyFont="1" applyFill="1" applyBorder="1" applyAlignment="1">
      <alignment horizontal="right" vertical="center"/>
    </xf>
    <xf numFmtId="176" fontId="56" fillId="30" borderId="71" xfId="84" applyNumberFormat="1" applyFont="1" applyFill="1" applyBorder="1" applyAlignment="1">
      <alignment horizontal="center" vertical="center"/>
    </xf>
    <xf numFmtId="9" fontId="56" fillId="30" borderId="71" xfId="84" applyNumberFormat="1" applyFont="1" applyFill="1" applyBorder="1" applyAlignment="1">
      <alignment horizontal="right" vertical="center"/>
    </xf>
    <xf numFmtId="9" fontId="56" fillId="30" borderId="71" xfId="84" applyNumberFormat="1" applyFont="1" applyFill="1" applyBorder="1" applyAlignment="1">
      <alignment horizontal="center" vertical="center"/>
    </xf>
    <xf numFmtId="185" fontId="56" fillId="30" borderId="71" xfId="84" applyNumberFormat="1" applyFont="1" applyFill="1" applyBorder="1" applyAlignment="1">
      <alignment horizontal="right" vertical="center"/>
    </xf>
    <xf numFmtId="178" fontId="56" fillId="30" borderId="71" xfId="84" applyNumberFormat="1" applyFont="1" applyFill="1" applyBorder="1" applyAlignment="1">
      <alignment horizontal="right" vertical="center"/>
    </xf>
    <xf numFmtId="3" fontId="56" fillId="30" borderId="72" xfId="84" applyNumberFormat="1" applyFont="1" applyFill="1" applyBorder="1" applyAlignment="1">
      <alignment vertical="center"/>
    </xf>
    <xf numFmtId="0" fontId="56" fillId="30" borderId="19" xfId="84" applyNumberFormat="1" applyFont="1" applyFill="1" applyBorder="1" applyAlignment="1">
      <alignment horizontal="left" vertical="center" shrinkToFit="1"/>
    </xf>
    <xf numFmtId="0" fontId="56" fillId="30" borderId="0" xfId="84" applyNumberFormat="1" applyFont="1" applyFill="1" applyBorder="1" applyAlignment="1">
      <alignment horizontal="left" vertical="center" shrinkToFit="1"/>
    </xf>
    <xf numFmtId="0" fontId="56" fillId="30" borderId="20" xfId="84" applyFont="1" applyFill="1" applyBorder="1" applyAlignment="1">
      <alignment horizontal="center" vertical="center" shrinkToFit="1"/>
    </xf>
    <xf numFmtId="41" fontId="56" fillId="30" borderId="30" xfId="35" applyNumberFormat="1" applyFont="1" applyFill="1" applyBorder="1" applyAlignment="1">
      <alignment vertical="center"/>
    </xf>
    <xf numFmtId="180" fontId="56" fillId="30" borderId="21" xfId="84" applyNumberFormat="1" applyFont="1" applyFill="1" applyBorder="1" applyAlignment="1">
      <alignment horizontal="right" vertical="center"/>
    </xf>
    <xf numFmtId="176" fontId="56" fillId="30" borderId="21" xfId="84" applyNumberFormat="1" applyFont="1" applyFill="1" applyBorder="1" applyAlignment="1">
      <alignment horizontal="center" vertical="center"/>
    </xf>
    <xf numFmtId="177" fontId="56" fillId="30" borderId="21" xfId="84" applyNumberFormat="1" applyFont="1" applyFill="1" applyBorder="1" applyAlignment="1">
      <alignment horizontal="right" vertical="center"/>
    </xf>
    <xf numFmtId="178" fontId="56" fillId="30" borderId="21" xfId="84" applyNumberFormat="1" applyFont="1" applyFill="1" applyBorder="1" applyAlignment="1">
      <alignment horizontal="right" vertical="center"/>
    </xf>
    <xf numFmtId="3" fontId="56" fillId="30" borderId="33" xfId="84" applyNumberFormat="1" applyFont="1" applyFill="1" applyBorder="1" applyAlignment="1">
      <alignment vertical="center"/>
    </xf>
    <xf numFmtId="0" fontId="56" fillId="30" borderId="42" xfId="84" applyFont="1" applyFill="1" applyBorder="1" applyAlignment="1">
      <alignment horizontal="left" vertical="top" shrinkToFit="1"/>
    </xf>
    <xf numFmtId="0" fontId="56" fillId="30" borderId="31" xfId="84" applyNumberFormat="1" applyFont="1" applyFill="1" applyBorder="1" applyAlignment="1">
      <alignment vertical="center" shrinkToFit="1"/>
    </xf>
    <xf numFmtId="180" fontId="56" fillId="30" borderId="11" xfId="35" applyNumberFormat="1" applyFont="1" applyFill="1" applyBorder="1" applyAlignment="1">
      <alignment vertical="center" shrinkToFit="1"/>
    </xf>
    <xf numFmtId="176" fontId="56" fillId="30" borderId="11" xfId="84" applyNumberFormat="1" applyFont="1" applyFill="1" applyBorder="1" applyAlignment="1">
      <alignment horizontal="center" vertical="center"/>
    </xf>
    <xf numFmtId="41" fontId="56" fillId="30" borderId="11" xfId="35" applyFont="1" applyFill="1" applyBorder="1" applyAlignment="1">
      <alignment horizontal="right" vertical="center" shrinkToFit="1"/>
    </xf>
    <xf numFmtId="49" fontId="56" fillId="30" borderId="11" xfId="35" applyNumberFormat="1" applyFont="1" applyFill="1" applyBorder="1" applyAlignment="1">
      <alignment horizontal="right" vertical="center" shrinkToFit="1"/>
    </xf>
    <xf numFmtId="3" fontId="56" fillId="30" borderId="35" xfId="35" applyNumberFormat="1" applyFont="1" applyFill="1" applyBorder="1" applyAlignment="1">
      <alignment vertical="center" shrinkToFit="1"/>
    </xf>
    <xf numFmtId="180" fontId="56" fillId="30" borderId="0" xfId="84" applyNumberFormat="1" applyFont="1" applyFill="1" applyBorder="1">
      <alignment vertical="center"/>
    </xf>
    <xf numFmtId="10" fontId="56" fillId="30" borderId="0" xfId="84" applyNumberFormat="1" applyFont="1" applyFill="1" applyBorder="1" applyAlignment="1">
      <alignment horizontal="right" vertical="center" shrinkToFit="1"/>
    </xf>
    <xf numFmtId="181" fontId="56" fillId="30" borderId="0" xfId="84" applyNumberFormat="1" applyFont="1" applyFill="1" applyBorder="1" applyAlignment="1">
      <alignment horizontal="right" vertical="center"/>
    </xf>
    <xf numFmtId="41" fontId="56" fillId="30" borderId="0" xfId="35" applyFont="1" applyFill="1" applyBorder="1" applyAlignment="1">
      <alignment horizontal="right" vertical="center" shrinkToFit="1"/>
    </xf>
    <xf numFmtId="0" fontId="56" fillId="30" borderId="36" xfId="84" applyFont="1" applyFill="1" applyBorder="1" applyAlignment="1">
      <alignment horizontal="center" vertical="center" shrinkToFit="1"/>
    </xf>
    <xf numFmtId="41" fontId="56" fillId="30" borderId="36" xfId="35" applyFont="1" applyFill="1" applyBorder="1" applyAlignment="1">
      <alignment horizontal="center" vertical="center"/>
    </xf>
    <xf numFmtId="41" fontId="56" fillId="30" borderId="44" xfId="35" applyFont="1" applyFill="1" applyBorder="1" applyAlignment="1">
      <alignment horizontal="center" vertical="center"/>
    </xf>
    <xf numFmtId="0" fontId="56" fillId="30" borderId="47" xfId="84" applyFont="1" applyFill="1" applyBorder="1" applyAlignment="1">
      <alignment horizontal="center" vertical="center" shrinkToFit="1"/>
    </xf>
    <xf numFmtId="41" fontId="56" fillId="30" borderId="47" xfId="35" applyFont="1" applyFill="1" applyBorder="1" applyAlignment="1">
      <alignment horizontal="center" vertical="center"/>
    </xf>
    <xf numFmtId="180" fontId="56" fillId="30" borderId="28" xfId="84" applyNumberFormat="1" applyFont="1" applyFill="1" applyBorder="1">
      <alignment vertical="center"/>
    </xf>
    <xf numFmtId="10" fontId="56" fillId="30" borderId="28" xfId="84" applyNumberFormat="1" applyFont="1" applyFill="1" applyBorder="1" applyAlignment="1">
      <alignment horizontal="right" vertical="center" shrinkToFit="1"/>
    </xf>
    <xf numFmtId="181" fontId="56" fillId="30" borderId="28" xfId="84" applyNumberFormat="1" applyFont="1" applyFill="1" applyBorder="1" applyAlignment="1">
      <alignment horizontal="right" vertical="center"/>
    </xf>
    <xf numFmtId="41" fontId="56" fillId="30" borderId="28" xfId="35" applyFont="1" applyFill="1" applyBorder="1" applyAlignment="1">
      <alignment horizontal="right" vertical="center" shrinkToFit="1"/>
    </xf>
    <xf numFmtId="3" fontId="56" fillId="30" borderId="0" xfId="84" applyNumberFormat="1" applyFont="1" applyFill="1">
      <alignment vertical="center"/>
    </xf>
    <xf numFmtId="0" fontId="39" fillId="30" borderId="43" xfId="84" applyFont="1" applyFill="1" applyBorder="1" applyAlignment="1">
      <alignment horizontal="center" vertical="center" shrinkToFit="1"/>
    </xf>
    <xf numFmtId="41" fontId="42" fillId="30" borderId="30" xfId="36" applyFont="1" applyFill="1" applyBorder="1" applyAlignment="1">
      <alignment horizontal="center" vertical="center"/>
    </xf>
    <xf numFmtId="41" fontId="40" fillId="30" borderId="12" xfId="36" applyFont="1" applyFill="1" applyBorder="1" applyAlignment="1">
      <alignment horizontal="center" vertical="center"/>
    </xf>
    <xf numFmtId="41" fontId="47" fillId="0" borderId="49" xfId="35" applyNumberFormat="1" applyFont="1" applyFill="1" applyBorder="1" applyAlignment="1">
      <alignment horizontal="center" vertical="center" shrinkToFit="1"/>
    </xf>
    <xf numFmtId="189" fontId="14" fillId="30" borderId="0" xfId="0" applyNumberFormat="1" applyFont="1" applyFill="1" applyBorder="1" applyAlignment="1">
      <alignment horizontal="right" vertical="center"/>
    </xf>
    <xf numFmtId="0" fontId="47" fillId="30" borderId="12" xfId="84" applyFont="1" applyFill="1" applyBorder="1" applyAlignment="1">
      <alignment horizontal="center" vertical="center"/>
    </xf>
    <xf numFmtId="41" fontId="47" fillId="30" borderId="12" xfId="35" applyNumberFormat="1" applyFont="1" applyFill="1" applyBorder="1" applyAlignment="1">
      <alignment horizontal="center" vertical="center" shrinkToFit="1"/>
    </xf>
    <xf numFmtId="0" fontId="56" fillId="30" borderId="43" xfId="84" applyFont="1" applyFill="1" applyBorder="1" applyAlignment="1">
      <alignment horizontal="left" vertical="top" shrinkToFit="1"/>
    </xf>
    <xf numFmtId="41" fontId="56" fillId="30" borderId="30" xfId="35" applyFont="1" applyFill="1" applyBorder="1" applyAlignment="1">
      <alignment horizontal="center" vertical="center"/>
    </xf>
    <xf numFmtId="0" fontId="56" fillId="30" borderId="20" xfId="84" applyNumberFormat="1" applyFont="1" applyFill="1" applyBorder="1" applyAlignment="1">
      <alignment horizontal="center" vertical="center" shrinkToFit="1"/>
    </xf>
    <xf numFmtId="0" fontId="56" fillId="30" borderId="21" xfId="84" applyFont="1" applyFill="1" applyBorder="1" applyAlignment="1">
      <alignment horizontal="center" vertical="center" shrinkToFit="1"/>
    </xf>
    <xf numFmtId="0" fontId="56" fillId="30" borderId="33" xfId="84" applyFont="1" applyFill="1" applyBorder="1" applyAlignment="1">
      <alignment horizontal="center" vertical="center" shrinkToFit="1"/>
    </xf>
    <xf numFmtId="41" fontId="57" fillId="30" borderId="12" xfId="35" applyFont="1" applyFill="1" applyBorder="1" applyAlignment="1">
      <alignment horizontal="center" vertical="center"/>
    </xf>
    <xf numFmtId="0" fontId="65" fillId="30" borderId="0" xfId="0" applyFont="1" applyFill="1" applyBorder="1" applyAlignment="1">
      <alignment horizontal="center" vertical="center"/>
    </xf>
    <xf numFmtId="0" fontId="0" fillId="30" borderId="0" xfId="0" applyFill="1" applyBorder="1" applyAlignment="1">
      <alignment vertical="center"/>
    </xf>
    <xf numFmtId="0" fontId="18" fillId="30" borderId="0" xfId="0" applyFont="1" applyFill="1" applyBorder="1" applyAlignment="1">
      <alignment vertical="center"/>
    </xf>
    <xf numFmtId="41" fontId="5" fillId="30" borderId="0" xfId="37" applyFont="1" applyFill="1" applyBorder="1" applyAlignment="1">
      <alignment horizontal="center" vertical="center"/>
    </xf>
    <xf numFmtId="0" fontId="13" fillId="30" borderId="0" xfId="0" applyNumberFormat="1" applyFont="1" applyFill="1" applyBorder="1" applyAlignment="1">
      <alignment vertical="center"/>
    </xf>
    <xf numFmtId="180" fontId="14" fillId="30" borderId="0" xfId="0" applyNumberFormat="1" applyFont="1" applyFill="1" applyBorder="1" applyAlignment="1">
      <alignment vertical="center"/>
    </xf>
    <xf numFmtId="180" fontId="0" fillId="30" borderId="0" xfId="0" applyNumberFormat="1" applyFill="1" applyBorder="1" applyAlignment="1">
      <alignment horizontal="center" vertical="center"/>
    </xf>
    <xf numFmtId="9" fontId="0" fillId="30" borderId="0" xfId="0" applyNumberFormat="1" applyFill="1" applyBorder="1" applyAlignment="1">
      <alignment vertical="center"/>
    </xf>
    <xf numFmtId="183" fontId="0" fillId="30" borderId="0" xfId="0" applyNumberFormat="1" applyFill="1" applyBorder="1" applyAlignment="1">
      <alignment vertical="center"/>
    </xf>
    <xf numFmtId="183" fontId="0" fillId="30" borderId="0" xfId="0" applyNumberFormat="1" applyFill="1" applyBorder="1" applyAlignment="1">
      <alignment horizontal="right" vertical="center"/>
    </xf>
    <xf numFmtId="41" fontId="64" fillId="30" borderId="45" xfId="37" applyNumberFormat="1" applyFont="1" applyFill="1" applyBorder="1" applyAlignment="1">
      <alignment horizontal="center" vertical="center"/>
    </xf>
    <xf numFmtId="0" fontId="47" fillId="30" borderId="51" xfId="84" applyFont="1" applyFill="1" applyBorder="1" applyAlignment="1">
      <alignment vertical="center"/>
    </xf>
    <xf numFmtId="0" fontId="47" fillId="30" borderId="42" xfId="84" applyFont="1" applyFill="1" applyBorder="1" applyAlignment="1">
      <alignment vertical="center"/>
    </xf>
    <xf numFmtId="0" fontId="58" fillId="28" borderId="12" xfId="0" applyFont="1" applyFill="1" applyBorder="1" applyAlignment="1">
      <alignment horizontal="center" vertical="center"/>
    </xf>
    <xf numFmtId="41" fontId="58" fillId="24" borderId="12" xfId="35" applyFont="1" applyFill="1" applyBorder="1" applyAlignment="1">
      <alignment horizontal="center" vertical="center"/>
    </xf>
    <xf numFmtId="41" fontId="12" fillId="0" borderId="29" xfId="0" applyNumberFormat="1" applyFont="1" applyBorder="1" applyAlignment="1">
      <alignment horizontal="center" vertical="center"/>
    </xf>
    <xf numFmtId="41" fontId="12" fillId="0" borderId="29" xfId="0" applyNumberFormat="1" applyFont="1" applyFill="1" applyBorder="1" applyAlignment="1">
      <alignment horizontal="center" vertical="center"/>
    </xf>
    <xf numFmtId="0" fontId="65" fillId="0" borderId="0" xfId="0" applyFont="1" applyFill="1"/>
    <xf numFmtId="41" fontId="65" fillId="0" borderId="0" xfId="0" applyNumberFormat="1" applyFont="1" applyFill="1"/>
    <xf numFmtId="0" fontId="65" fillId="0" borderId="0" xfId="84" applyFont="1" applyFill="1">
      <alignment vertical="center"/>
    </xf>
    <xf numFmtId="0" fontId="67" fillId="0" borderId="0" xfId="0" applyFont="1" applyFill="1"/>
    <xf numFmtId="0" fontId="66" fillId="0" borderId="0" xfId="84" applyFont="1" applyFill="1">
      <alignment vertical="center"/>
    </xf>
    <xf numFmtId="0" fontId="72" fillId="0" borderId="0" xfId="0" applyFont="1" applyFill="1"/>
    <xf numFmtId="0" fontId="65" fillId="0" borderId="0" xfId="80" applyFont="1" applyFill="1">
      <alignment vertical="center"/>
    </xf>
    <xf numFmtId="0" fontId="65" fillId="0" borderId="0" xfId="80" applyFont="1" applyFill="1" applyAlignment="1">
      <alignment horizontal="center" vertical="center"/>
    </xf>
    <xf numFmtId="180" fontId="65" fillId="0" borderId="0" xfId="84" applyNumberFormat="1" applyFont="1" applyFill="1" applyBorder="1" applyAlignment="1">
      <alignment vertical="center" shrinkToFit="1"/>
    </xf>
    <xf numFmtId="0" fontId="65" fillId="0" borderId="0" xfId="84" applyFont="1" applyFill="1" applyAlignment="1">
      <alignment horizontal="center" vertical="center"/>
    </xf>
    <xf numFmtId="0" fontId="65" fillId="0" borderId="0" xfId="84" applyFont="1" applyFill="1" applyAlignment="1">
      <alignment horizontal="center" vertical="center" shrinkToFit="1"/>
    </xf>
    <xf numFmtId="0" fontId="65" fillId="0" borderId="0" xfId="84" applyFont="1" applyFill="1" applyAlignment="1">
      <alignment horizontal="left" vertical="center" shrinkToFit="1"/>
    </xf>
    <xf numFmtId="41" fontId="65" fillId="0" borderId="0" xfId="35" applyFont="1" applyFill="1" applyAlignment="1">
      <alignment horizontal="center" vertical="center" shrinkToFit="1"/>
    </xf>
    <xf numFmtId="0" fontId="65" fillId="0" borderId="0" xfId="84" applyFont="1" applyFill="1" applyAlignment="1">
      <alignment vertical="center" shrinkToFit="1"/>
    </xf>
    <xf numFmtId="41" fontId="65" fillId="0" borderId="0" xfId="35" applyFont="1" applyFill="1" applyAlignment="1">
      <alignment vertical="center" shrinkToFit="1"/>
    </xf>
    <xf numFmtId="0" fontId="67" fillId="0" borderId="0" xfId="84" applyFont="1" applyFill="1">
      <alignment vertical="center"/>
    </xf>
    <xf numFmtId="0" fontId="65" fillId="0" borderId="0" xfId="80" applyFont="1" applyFill="1" applyAlignment="1">
      <alignment horizontal="left" vertical="center"/>
    </xf>
    <xf numFmtId="0" fontId="65" fillId="0" borderId="0" xfId="0" applyFont="1" applyFill="1" applyAlignment="1">
      <alignment horizontal="left" vertical="center"/>
    </xf>
    <xf numFmtId="41" fontId="65" fillId="0" borderId="0" xfId="35" applyFont="1" applyFill="1" applyAlignment="1">
      <alignment horizontal="right" vertical="center" shrinkToFit="1"/>
    </xf>
    <xf numFmtId="0" fontId="67" fillId="0" borderId="0" xfId="0" applyFont="1" applyFill="1" applyBorder="1"/>
    <xf numFmtId="0" fontId="74" fillId="0" borderId="0" xfId="0" applyFont="1" applyFill="1" applyAlignment="1">
      <alignment horizontal="center" vertical="center"/>
    </xf>
    <xf numFmtId="0" fontId="78" fillId="0" borderId="20" xfId="84" applyFont="1" applyFill="1" applyBorder="1" applyAlignment="1">
      <alignment horizontal="center" vertical="center" shrinkToFit="1"/>
    </xf>
    <xf numFmtId="49" fontId="14" fillId="0" borderId="31" xfId="84" applyNumberFormat="1" applyFont="1" applyFill="1" applyBorder="1" applyAlignment="1">
      <alignment horizontal="left" vertical="center" shrinkToFit="1"/>
    </xf>
    <xf numFmtId="49" fontId="14" fillId="0" borderId="11" xfId="84" applyNumberFormat="1" applyFont="1" applyFill="1" applyBorder="1" applyAlignment="1">
      <alignment horizontal="center" vertical="center" shrinkToFit="1"/>
    </xf>
    <xf numFmtId="180" fontId="78" fillId="0" borderId="11" xfId="84" applyNumberFormat="1" applyFont="1" applyFill="1" applyBorder="1" applyAlignment="1">
      <alignment horizontal="right" vertical="center" shrinkToFit="1"/>
    </xf>
    <xf numFmtId="176" fontId="78" fillId="0" borderId="11" xfId="84" applyNumberFormat="1" applyFont="1" applyFill="1" applyBorder="1" applyAlignment="1">
      <alignment horizontal="center" vertical="center" shrinkToFit="1"/>
    </xf>
    <xf numFmtId="178" fontId="78" fillId="0" borderId="11" xfId="84" applyNumberFormat="1" applyFont="1" applyFill="1" applyBorder="1" applyAlignment="1">
      <alignment horizontal="right" vertical="center" shrinkToFit="1"/>
    </xf>
    <xf numFmtId="0" fontId="14" fillId="0" borderId="43" xfId="84" applyFont="1" applyFill="1" applyBorder="1" applyAlignment="1">
      <alignment horizontal="center" vertical="center" shrinkToFit="1"/>
    </xf>
    <xf numFmtId="0" fontId="14" fillId="0" borderId="19" xfId="84" applyFont="1" applyFill="1" applyBorder="1" applyAlignment="1">
      <alignment horizontal="center" vertical="center" shrinkToFit="1"/>
    </xf>
    <xf numFmtId="49" fontId="14" fillId="0" borderId="19" xfId="84" applyNumberFormat="1" applyFont="1" applyFill="1" applyBorder="1" applyAlignment="1">
      <alignment horizontal="left" vertical="center" shrinkToFit="1"/>
    </xf>
    <xf numFmtId="41" fontId="14" fillId="0" borderId="12" xfId="36" applyFont="1" applyFill="1" applyBorder="1" applyAlignment="1">
      <alignment horizontal="right" vertical="center" shrinkToFit="1"/>
    </xf>
    <xf numFmtId="0" fontId="14" fillId="0" borderId="31" xfId="84" applyFont="1" applyFill="1" applyBorder="1" applyAlignment="1">
      <alignment horizontal="center" vertical="center" shrinkToFit="1"/>
    </xf>
    <xf numFmtId="0" fontId="14" fillId="0" borderId="11" xfId="84" applyFont="1" applyFill="1" applyBorder="1" applyAlignment="1">
      <alignment horizontal="center" vertical="center" shrinkToFit="1"/>
    </xf>
    <xf numFmtId="0" fontId="14" fillId="0" borderId="44" xfId="84" applyFont="1" applyFill="1" applyBorder="1" applyAlignment="1">
      <alignment horizontal="center" vertical="center" shrinkToFit="1"/>
    </xf>
    <xf numFmtId="0" fontId="14" fillId="0" borderId="30" xfId="84" applyFont="1" applyFill="1" applyBorder="1" applyAlignment="1">
      <alignment horizontal="center" vertical="center" shrinkToFit="1"/>
    </xf>
    <xf numFmtId="41" fontId="14" fillId="0" borderId="30" xfId="36" applyFont="1" applyFill="1" applyBorder="1" applyAlignment="1">
      <alignment horizontal="right" vertical="center" shrinkToFit="1"/>
    </xf>
    <xf numFmtId="49" fontId="14" fillId="0" borderId="20" xfId="84" applyNumberFormat="1" applyFont="1" applyFill="1" applyBorder="1" applyAlignment="1">
      <alignment horizontal="left" vertical="center" shrinkToFit="1"/>
    </xf>
    <xf numFmtId="197" fontId="14" fillId="0" borderId="21" xfId="84" applyNumberFormat="1" applyFont="1" applyFill="1" applyBorder="1" applyAlignment="1">
      <alignment horizontal="right" vertical="center" shrinkToFit="1"/>
    </xf>
    <xf numFmtId="0" fontId="14" fillId="0" borderId="47" xfId="84" applyFont="1" applyFill="1" applyBorder="1" applyAlignment="1">
      <alignment horizontal="center" vertical="center" shrinkToFit="1"/>
    </xf>
    <xf numFmtId="0" fontId="14" fillId="0" borderId="93" xfId="84" applyFont="1" applyFill="1" applyBorder="1" applyAlignment="1">
      <alignment horizontal="center" vertical="center" shrinkToFit="1"/>
    </xf>
    <xf numFmtId="0" fontId="14" fillId="0" borderId="20" xfId="84" applyFont="1" applyFill="1" applyBorder="1" applyAlignment="1">
      <alignment horizontal="center" vertical="center" shrinkToFit="1"/>
    </xf>
    <xf numFmtId="0" fontId="14" fillId="0" borderId="31" xfId="84" applyFont="1" applyFill="1" applyBorder="1" applyAlignment="1">
      <alignment horizontal="left" vertical="center" shrinkToFit="1"/>
    </xf>
    <xf numFmtId="0" fontId="14" fillId="0" borderId="20" xfId="84" applyFont="1" applyFill="1" applyBorder="1" applyAlignment="1">
      <alignment horizontal="left" vertical="center" shrinkToFit="1"/>
    </xf>
    <xf numFmtId="0" fontId="14" fillId="0" borderId="21" xfId="84" applyFont="1" applyFill="1" applyBorder="1" applyAlignment="1">
      <alignment horizontal="center" vertical="center" shrinkToFit="1"/>
    </xf>
    <xf numFmtId="180" fontId="78" fillId="0" borderId="21" xfId="84" applyNumberFormat="1" applyFont="1" applyFill="1" applyBorder="1" applyAlignment="1">
      <alignment horizontal="right" vertical="center" shrinkToFit="1"/>
    </xf>
    <xf numFmtId="176" fontId="78" fillId="0" borderId="21" xfId="84" applyNumberFormat="1" applyFont="1" applyFill="1" applyBorder="1" applyAlignment="1">
      <alignment horizontal="center" vertical="center" shrinkToFit="1"/>
    </xf>
    <xf numFmtId="178" fontId="78" fillId="0" borderId="21" xfId="84" applyNumberFormat="1" applyFont="1" applyFill="1" applyBorder="1" applyAlignment="1">
      <alignment horizontal="right" vertical="center" shrinkToFit="1"/>
    </xf>
    <xf numFmtId="177" fontId="14" fillId="0" borderId="11" xfId="84" applyNumberFormat="1" applyFont="1" applyFill="1" applyBorder="1" applyAlignment="1">
      <alignment horizontal="right" vertical="center" shrinkToFit="1"/>
    </xf>
    <xf numFmtId="0" fontId="14" fillId="0" borderId="0" xfId="0" applyFont="1" applyFill="1" applyBorder="1" applyAlignment="1">
      <alignment vertical="center" shrinkToFit="1"/>
    </xf>
    <xf numFmtId="41" fontId="14" fillId="0" borderId="19" xfId="84" applyNumberFormat="1" applyFont="1" applyFill="1" applyBorder="1" applyAlignment="1">
      <alignment horizontal="left" vertical="center" shrinkToFit="1"/>
    </xf>
    <xf numFmtId="41"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vertical="center" shrinkToFit="1"/>
    </xf>
    <xf numFmtId="0" fontId="14" fillId="0" borderId="0" xfId="84" applyFont="1" applyFill="1" applyBorder="1" applyAlignment="1">
      <alignment vertical="center" shrinkToFit="1"/>
    </xf>
    <xf numFmtId="41" fontId="14" fillId="0" borderId="36" xfId="36" applyFont="1" applyFill="1" applyBorder="1" applyAlignment="1">
      <alignment horizontal="right" vertical="center" shrinkToFit="1"/>
    </xf>
    <xf numFmtId="196" fontId="14" fillId="0" borderId="37" xfId="84" applyNumberFormat="1" applyFont="1" applyFill="1" applyBorder="1" applyAlignment="1">
      <alignment horizontal="right" vertical="center" shrinkToFit="1"/>
    </xf>
    <xf numFmtId="180" fontId="14" fillId="0" borderId="11" xfId="36" applyNumberFormat="1" applyFont="1" applyFill="1" applyBorder="1" applyAlignment="1">
      <alignment horizontal="right" vertical="center" shrinkToFit="1"/>
    </xf>
    <xf numFmtId="41" fontId="14" fillId="0" borderId="11" xfId="36" applyFont="1" applyFill="1" applyBorder="1" applyAlignment="1">
      <alignment horizontal="right" vertical="center" shrinkToFit="1"/>
    </xf>
    <xf numFmtId="0" fontId="14" fillId="0" borderId="82" xfId="84" applyFont="1" applyFill="1" applyBorder="1" applyAlignment="1">
      <alignment horizontal="center" vertical="center" shrinkToFit="1"/>
    </xf>
    <xf numFmtId="0" fontId="14" fillId="0" borderId="36" xfId="80" applyFont="1" applyFill="1" applyBorder="1" applyAlignment="1">
      <alignment horizontal="center" shrinkToFit="1"/>
    </xf>
    <xf numFmtId="0" fontId="14" fillId="0" borderId="31" xfId="84" applyFont="1" applyFill="1" applyBorder="1">
      <alignment vertical="center"/>
    </xf>
    <xf numFmtId="0" fontId="14" fillId="0" borderId="11" xfId="84" applyFont="1" applyFill="1" applyBorder="1">
      <alignment vertical="center"/>
    </xf>
    <xf numFmtId="0" fontId="14" fillId="0" borderId="97" xfId="84" applyFont="1" applyFill="1" applyBorder="1" applyAlignment="1">
      <alignment horizontal="center" vertical="center" shrinkToFit="1"/>
    </xf>
    <xf numFmtId="41" fontId="14" fillId="0" borderId="94" xfId="36" applyFont="1" applyFill="1" applyBorder="1" applyAlignment="1">
      <alignment horizontal="right" vertical="center" shrinkToFit="1"/>
    </xf>
    <xf numFmtId="0" fontId="14" fillId="0" borderId="93" xfId="84" applyFont="1" applyFill="1" applyBorder="1" applyAlignment="1">
      <alignment horizontal="left" vertical="center" shrinkToFit="1"/>
    </xf>
    <xf numFmtId="0" fontId="14" fillId="0" borderId="92" xfId="84" applyFont="1" applyFill="1" applyBorder="1" applyAlignment="1">
      <alignment horizontal="center" vertical="center" shrinkToFit="1"/>
    </xf>
    <xf numFmtId="180" fontId="78" fillId="0" borderId="92" xfId="84" applyNumberFormat="1" applyFont="1" applyFill="1" applyBorder="1" applyAlignment="1">
      <alignment horizontal="right" vertical="center" shrinkToFit="1"/>
    </xf>
    <xf numFmtId="176" fontId="78" fillId="0" borderId="92" xfId="84" applyNumberFormat="1" applyFont="1" applyFill="1" applyBorder="1" applyAlignment="1">
      <alignment horizontal="center" vertical="center" shrinkToFit="1"/>
    </xf>
    <xf numFmtId="178" fontId="78" fillId="0" borderId="92" xfId="84" applyNumberFormat="1" applyFont="1" applyFill="1" applyBorder="1" applyAlignment="1">
      <alignment horizontal="right" vertical="center" shrinkToFit="1"/>
    </xf>
    <xf numFmtId="41" fontId="65" fillId="0" borderId="0" xfId="35" applyFont="1" applyFill="1" applyAlignment="1">
      <alignment vertical="center"/>
    </xf>
    <xf numFmtId="41" fontId="67" fillId="0" borderId="0" xfId="35" applyFont="1" applyFill="1" applyAlignment="1">
      <alignment vertical="center"/>
    </xf>
    <xf numFmtId="41" fontId="66" fillId="0" borderId="0" xfId="35" applyFont="1" applyFill="1" applyAlignment="1">
      <alignment vertical="center"/>
    </xf>
    <xf numFmtId="41" fontId="14" fillId="0" borderId="26" xfId="35" applyFont="1" applyFill="1" applyBorder="1" applyAlignment="1">
      <alignment vertical="center" shrinkToFit="1"/>
    </xf>
    <xf numFmtId="41" fontId="14" fillId="0" borderId="22" xfId="35" applyFont="1" applyFill="1" applyBorder="1" applyAlignment="1">
      <alignment vertical="center" shrinkToFit="1"/>
    </xf>
    <xf numFmtId="41" fontId="14" fillId="0" borderId="33" xfId="35" applyFont="1" applyFill="1" applyBorder="1" applyAlignment="1">
      <alignment vertical="center" shrinkToFit="1"/>
    </xf>
    <xf numFmtId="41" fontId="14" fillId="0" borderId="35" xfId="35" applyFont="1" applyFill="1" applyBorder="1" applyAlignment="1">
      <alignment horizontal="right" vertical="center" shrinkToFit="1"/>
    </xf>
    <xf numFmtId="41" fontId="77" fillId="0" borderId="35" xfId="35" applyFont="1" applyFill="1" applyBorder="1" applyAlignment="1">
      <alignment vertical="center"/>
    </xf>
    <xf numFmtId="41" fontId="14" fillId="0" borderId="49" xfId="35" applyFont="1" applyFill="1" applyBorder="1" applyAlignment="1">
      <alignment vertical="center" shrinkToFit="1"/>
    </xf>
    <xf numFmtId="0" fontId="79" fillId="36" borderId="80" xfId="84" applyFont="1" applyFill="1" applyBorder="1" applyAlignment="1">
      <alignment horizontal="center" vertical="center"/>
    </xf>
    <xf numFmtId="0" fontId="79" fillId="36" borderId="81" xfId="84" applyFont="1" applyFill="1" applyBorder="1" applyAlignment="1">
      <alignment horizontal="center" vertical="center" shrinkToFit="1"/>
    </xf>
    <xf numFmtId="0" fontId="79" fillId="36" borderId="86" xfId="84" applyFont="1" applyFill="1" applyBorder="1" applyAlignment="1">
      <alignment horizontal="center" vertical="center" shrinkToFit="1"/>
    </xf>
    <xf numFmtId="41" fontId="79" fillId="36" borderId="81" xfId="36" applyFont="1" applyFill="1" applyBorder="1" applyAlignment="1">
      <alignment horizontal="center" vertical="center" wrapText="1" shrinkToFit="1"/>
    </xf>
    <xf numFmtId="0" fontId="14" fillId="35" borderId="12" xfId="84" applyFont="1" applyFill="1" applyBorder="1" applyAlignment="1">
      <alignment horizontal="center" vertical="center" wrapText="1" shrinkToFit="1"/>
    </xf>
    <xf numFmtId="43" fontId="65" fillId="0" borderId="0" xfId="84" applyNumberFormat="1" applyFont="1" applyFill="1">
      <alignment vertical="center"/>
    </xf>
    <xf numFmtId="198" fontId="14" fillId="0" borderId="92" xfId="35" applyNumberFormat="1" applyFont="1" applyFill="1" applyBorder="1" applyAlignment="1">
      <alignment horizontal="right" vertical="center" shrinkToFit="1"/>
    </xf>
    <xf numFmtId="41" fontId="65" fillId="0" borderId="0" xfId="35" applyFont="1" applyFill="1" applyAlignment="1">
      <alignment horizontal="left" vertical="center" wrapText="1" shrinkToFit="1"/>
    </xf>
    <xf numFmtId="41" fontId="76" fillId="0" borderId="0" xfId="35" applyFont="1" applyFill="1" applyAlignment="1">
      <alignment vertical="center"/>
    </xf>
    <xf numFmtId="0" fontId="14" fillId="0" borderId="36" xfId="80" applyFont="1" applyFill="1" applyBorder="1" applyAlignment="1">
      <alignment horizontal="left" shrinkToFit="1"/>
    </xf>
    <xf numFmtId="0" fontId="14" fillId="0" borderId="50" xfId="84" applyFont="1" applyFill="1" applyBorder="1" applyAlignment="1">
      <alignment horizontal="left" vertical="center" shrinkToFit="1"/>
    </xf>
    <xf numFmtId="0" fontId="14" fillId="0" borderId="43" xfId="84" applyFont="1" applyFill="1" applyBorder="1" applyAlignment="1">
      <alignment horizontal="left" vertical="center" shrinkToFit="1"/>
    </xf>
    <xf numFmtId="0" fontId="14" fillId="0" borderId="44" xfId="84" applyFont="1" applyFill="1" applyBorder="1" applyAlignment="1">
      <alignment horizontal="left" vertical="center" shrinkToFit="1"/>
    </xf>
    <xf numFmtId="0" fontId="14" fillId="0" borderId="30" xfId="84" applyFont="1" applyFill="1" applyBorder="1" applyAlignment="1">
      <alignment horizontal="left" vertical="center" shrinkToFit="1"/>
    </xf>
    <xf numFmtId="0" fontId="73" fillId="0" borderId="0" xfId="0" applyFont="1" applyFill="1"/>
    <xf numFmtId="41" fontId="14" fillId="0" borderId="45" xfId="36" applyFont="1" applyFill="1" applyBorder="1" applyAlignment="1">
      <alignment horizontal="right" vertical="center" shrinkToFit="1"/>
    </xf>
    <xf numFmtId="0" fontId="14" fillId="0" borderId="52" xfId="84" applyFont="1" applyFill="1" applyBorder="1" applyAlignment="1">
      <alignment horizontal="center" vertical="center" shrinkToFit="1"/>
    </xf>
    <xf numFmtId="41" fontId="14" fillId="0" borderId="51" xfId="36" applyFont="1" applyFill="1" applyBorder="1" applyAlignment="1">
      <alignment horizontal="right" vertical="center" shrinkToFit="1"/>
    </xf>
    <xf numFmtId="0" fontId="14" fillId="0" borderId="52" xfId="84" applyFont="1" applyFill="1" applyBorder="1" applyAlignment="1">
      <alignment horizontal="left" vertical="center" shrinkToFit="1"/>
    </xf>
    <xf numFmtId="0" fontId="14" fillId="0" borderId="37" xfId="84" applyFont="1" applyFill="1" applyBorder="1" applyAlignment="1">
      <alignment horizontal="center" vertical="center" shrinkToFit="1"/>
    </xf>
    <xf numFmtId="180" fontId="78" fillId="0" borderId="37" xfId="84" applyNumberFormat="1" applyFont="1" applyFill="1" applyBorder="1" applyAlignment="1">
      <alignment horizontal="right" vertical="center" shrinkToFit="1"/>
    </xf>
    <xf numFmtId="176" fontId="78" fillId="0" borderId="37" xfId="84" applyNumberFormat="1" applyFont="1" applyFill="1" applyBorder="1" applyAlignment="1">
      <alignment horizontal="center" vertical="center" shrinkToFit="1"/>
    </xf>
    <xf numFmtId="198" fontId="14" fillId="0" borderId="37" xfId="35" applyNumberFormat="1" applyFont="1" applyFill="1" applyBorder="1" applyAlignment="1">
      <alignment horizontal="right" vertical="center" shrinkToFit="1"/>
    </xf>
    <xf numFmtId="178" fontId="78" fillId="0" borderId="37" xfId="84" applyNumberFormat="1" applyFont="1" applyFill="1" applyBorder="1" applyAlignment="1">
      <alignment horizontal="right" vertical="center" shrinkToFit="1"/>
    </xf>
    <xf numFmtId="0" fontId="14" fillId="0" borderId="12" xfId="84" applyFont="1" applyFill="1" applyBorder="1" applyAlignment="1">
      <alignment horizontal="left" vertical="center" wrapText="1" shrinkToFit="1"/>
    </xf>
    <xf numFmtId="0" fontId="77" fillId="0" borderId="11" xfId="84" applyFont="1" applyFill="1" applyBorder="1" applyAlignment="1">
      <alignment horizontal="left" vertical="center" shrinkToFit="1"/>
    </xf>
    <xf numFmtId="0" fontId="77" fillId="0" borderId="12" xfId="84" applyFont="1" applyFill="1" applyBorder="1" applyAlignment="1">
      <alignment horizontal="left" vertical="center" wrapText="1" shrinkToFit="1"/>
    </xf>
    <xf numFmtId="0" fontId="77" fillId="0" borderId="11" xfId="84" applyFont="1" applyFill="1" applyBorder="1" applyAlignment="1">
      <alignment vertical="center" shrinkToFit="1"/>
    </xf>
    <xf numFmtId="198" fontId="14" fillId="0" borderId="11" xfId="35" applyNumberFormat="1" applyFont="1" applyFill="1" applyBorder="1" applyAlignment="1">
      <alignment horizontal="right" vertical="center" shrinkToFit="1"/>
    </xf>
    <xf numFmtId="41" fontId="14" fillId="0" borderId="29" xfId="36" applyFont="1" applyFill="1" applyBorder="1" applyAlignment="1">
      <alignment horizontal="right" vertical="center" shrinkToFit="1"/>
    </xf>
    <xf numFmtId="41" fontId="14" fillId="0" borderId="42" xfId="36" applyFont="1" applyFill="1" applyBorder="1" applyAlignment="1">
      <alignment horizontal="right" vertical="center" shrinkToFit="1"/>
    </xf>
    <xf numFmtId="198" fontId="14" fillId="0" borderId="21" xfId="35" applyNumberFormat="1" applyFont="1" applyFill="1" applyBorder="1" applyAlignment="1">
      <alignment horizontal="right" vertical="center" shrinkToFit="1"/>
    </xf>
    <xf numFmtId="0" fontId="14" fillId="0" borderId="76" xfId="84" applyFont="1" applyFill="1" applyBorder="1" applyAlignment="1">
      <alignment horizontal="center" vertical="center" shrinkToFit="1"/>
    </xf>
    <xf numFmtId="0" fontId="14" fillId="0" borderId="43" xfId="75" applyFont="1" applyFill="1" applyBorder="1" applyAlignment="1">
      <alignment vertical="center" shrinkToFit="1"/>
    </xf>
    <xf numFmtId="0" fontId="14" fillId="0" borderId="44" xfId="75" applyFont="1" applyFill="1" applyBorder="1" applyAlignment="1">
      <alignment vertical="center" shrinkToFit="1"/>
    </xf>
    <xf numFmtId="0" fontId="14" fillId="0" borderId="36" xfId="75" applyFont="1" applyFill="1" applyBorder="1" applyAlignment="1">
      <alignment vertical="center" shrinkToFit="1"/>
    </xf>
    <xf numFmtId="0" fontId="14" fillId="0" borderId="43" xfId="0" applyFont="1" applyFill="1" applyBorder="1" applyAlignment="1">
      <alignment vertical="center" shrinkToFit="1"/>
    </xf>
    <xf numFmtId="0" fontId="14" fillId="0" borderId="44" xfId="0" applyFont="1" applyFill="1" applyBorder="1" applyAlignment="1">
      <alignment vertical="center" shrinkToFit="1"/>
    </xf>
    <xf numFmtId="0" fontId="14" fillId="0" borderId="46" xfId="0" applyFont="1" applyFill="1" applyBorder="1" applyAlignment="1">
      <alignment vertical="center" shrinkToFit="1"/>
    </xf>
    <xf numFmtId="0" fontId="14" fillId="0" borderId="47" xfId="75" applyFont="1" applyFill="1" applyBorder="1" applyAlignment="1">
      <alignment vertical="center" shrinkToFit="1"/>
    </xf>
    <xf numFmtId="0" fontId="14" fillId="32" borderId="12" xfId="75" applyFont="1" applyFill="1" applyBorder="1" applyAlignment="1">
      <alignment vertical="center" shrinkToFit="1"/>
    </xf>
    <xf numFmtId="0" fontId="14" fillId="32" borderId="12" xfId="0" applyFont="1" applyFill="1" applyBorder="1" applyAlignment="1">
      <alignment vertical="center" shrinkToFit="1"/>
    </xf>
    <xf numFmtId="0" fontId="78" fillId="32" borderId="12" xfId="84" applyFont="1" applyFill="1" applyBorder="1" applyAlignment="1">
      <alignment horizontal="center" vertical="center" shrinkToFit="1"/>
    </xf>
    <xf numFmtId="0" fontId="14" fillId="34" borderId="31" xfId="75" applyFont="1" applyFill="1" applyBorder="1" applyAlignment="1">
      <alignment horizontal="center" vertical="center" shrinkToFit="1"/>
    </xf>
    <xf numFmtId="0" fontId="14" fillId="34" borderId="31" xfId="0" applyFont="1" applyFill="1" applyBorder="1" applyAlignment="1">
      <alignment horizontal="center" vertical="center" shrinkToFit="1"/>
    </xf>
    <xf numFmtId="0" fontId="64" fillId="0" borderId="0" xfId="0" applyFont="1" applyFill="1" applyAlignment="1">
      <alignment horizontal="left" vertical="center"/>
    </xf>
    <xf numFmtId="0" fontId="77" fillId="0" borderId="50" xfId="84" applyFont="1" applyFill="1" applyBorder="1" applyAlignment="1">
      <alignment horizontal="left" vertical="center" shrinkToFit="1"/>
    </xf>
    <xf numFmtId="0" fontId="64" fillId="0" borderId="0" xfId="80" applyFont="1" applyFill="1" applyAlignment="1">
      <alignment vertical="center"/>
    </xf>
    <xf numFmtId="0" fontId="77" fillId="0" borderId="43" xfId="84" applyFont="1" applyFill="1" applyBorder="1" applyAlignment="1">
      <alignment vertical="center" shrinkToFit="1"/>
    </xf>
    <xf numFmtId="0" fontId="77" fillId="0" borderId="82" xfId="84" applyFont="1" applyFill="1" applyBorder="1" applyAlignment="1">
      <alignment vertical="center" shrinkToFit="1"/>
    </xf>
    <xf numFmtId="0" fontId="77" fillId="0" borderId="76" xfId="84" applyFont="1" applyFill="1" applyBorder="1" applyAlignment="1">
      <alignment vertical="center" shrinkToFit="1"/>
    </xf>
    <xf numFmtId="0" fontId="77" fillId="0" borderId="97" xfId="84" applyFont="1" applyFill="1" applyBorder="1" applyAlignment="1">
      <alignment vertical="center" shrinkToFit="1"/>
    </xf>
    <xf numFmtId="0" fontId="64" fillId="0" borderId="0" xfId="84" applyFont="1" applyFill="1" applyAlignment="1">
      <alignment vertical="center"/>
    </xf>
    <xf numFmtId="0" fontId="14" fillId="0" borderId="98" xfId="0" applyFont="1" applyFill="1" applyBorder="1" applyAlignment="1">
      <alignment vertical="center" shrinkToFit="1"/>
    </xf>
    <xf numFmtId="0" fontId="14" fillId="0" borderId="82" xfId="0" applyFont="1" applyFill="1" applyBorder="1" applyAlignment="1">
      <alignment vertical="center" shrinkToFit="1"/>
    </xf>
    <xf numFmtId="0" fontId="67" fillId="0" borderId="0" xfId="0" applyFont="1" applyFill="1" applyBorder="1" applyAlignment="1"/>
    <xf numFmtId="0" fontId="67" fillId="0" borderId="26" xfId="0" applyFont="1" applyFill="1" applyBorder="1" applyAlignment="1"/>
    <xf numFmtId="0" fontId="14" fillId="0" borderId="92" xfId="0" applyFont="1" applyFill="1" applyBorder="1" applyAlignment="1">
      <alignment vertical="center" shrinkToFit="1"/>
    </xf>
    <xf numFmtId="0" fontId="14" fillId="32" borderId="30" xfId="75" applyFont="1" applyFill="1" applyBorder="1" applyAlignment="1">
      <alignment vertical="center" shrinkToFit="1"/>
    </xf>
    <xf numFmtId="0" fontId="77" fillId="36" borderId="15" xfId="75" applyFont="1" applyFill="1" applyBorder="1" applyAlignment="1">
      <alignment horizontal="center" vertical="center" shrinkToFit="1"/>
    </xf>
    <xf numFmtId="0" fontId="77" fillId="36" borderId="16" xfId="75" applyFont="1" applyFill="1" applyBorder="1" applyAlignment="1">
      <alignment horizontal="center" vertical="center" shrinkToFit="1"/>
    </xf>
    <xf numFmtId="0" fontId="77" fillId="37" borderId="13" xfId="84" applyFont="1" applyFill="1" applyBorder="1" applyAlignment="1">
      <alignment horizontal="left" vertical="center" shrinkToFit="1"/>
    </xf>
    <xf numFmtId="41" fontId="14" fillId="37" borderId="30" xfId="36" applyFont="1" applyFill="1" applyBorder="1" applyAlignment="1">
      <alignment horizontal="right" vertical="center" shrinkToFit="1"/>
    </xf>
    <xf numFmtId="0" fontId="14" fillId="37" borderId="20" xfId="84" applyFont="1" applyFill="1" applyBorder="1" applyAlignment="1">
      <alignment horizontal="left" vertical="center" shrinkToFit="1"/>
    </xf>
    <xf numFmtId="0" fontId="14" fillId="37" borderId="21" xfId="84" applyFont="1" applyFill="1" applyBorder="1" applyAlignment="1">
      <alignment horizontal="center" vertical="center" shrinkToFit="1"/>
    </xf>
    <xf numFmtId="180" fontId="14" fillId="37" borderId="21" xfId="36" applyNumberFormat="1" applyFont="1" applyFill="1" applyBorder="1" applyAlignment="1">
      <alignment horizontal="right" vertical="center" shrinkToFit="1"/>
    </xf>
    <xf numFmtId="41" fontId="14" fillId="37" borderId="21" xfId="36" applyFont="1" applyFill="1" applyBorder="1" applyAlignment="1">
      <alignment horizontal="right" vertical="center" shrinkToFit="1"/>
    </xf>
    <xf numFmtId="41" fontId="14" fillId="37" borderId="33" xfId="35" applyFont="1" applyFill="1" applyBorder="1" applyAlignment="1">
      <alignment horizontal="right" vertical="center" shrinkToFit="1"/>
    </xf>
    <xf numFmtId="0" fontId="77" fillId="37" borderId="14" xfId="84" applyFont="1" applyFill="1" applyBorder="1" applyAlignment="1">
      <alignment horizontal="left" vertical="center" shrinkToFit="1"/>
    </xf>
    <xf numFmtId="0" fontId="77" fillId="37" borderId="13" xfId="84" applyFont="1" applyFill="1" applyBorder="1" applyAlignment="1">
      <alignment vertical="center" shrinkToFit="1"/>
    </xf>
    <xf numFmtId="0" fontId="77" fillId="37" borderId="14" xfId="84" applyFont="1" applyFill="1" applyBorder="1" applyAlignment="1">
      <alignment vertical="center" shrinkToFit="1"/>
    </xf>
    <xf numFmtId="0" fontId="77" fillId="34" borderId="13" xfId="0" applyFont="1" applyFill="1" applyBorder="1" applyAlignment="1">
      <alignment vertical="center" shrinkToFit="1"/>
    </xf>
    <xf numFmtId="0" fontId="77" fillId="34" borderId="14" xfId="75" applyFont="1" applyFill="1" applyBorder="1" applyAlignment="1">
      <alignment vertical="center" shrinkToFit="1"/>
    </xf>
    <xf numFmtId="0" fontId="77" fillId="34" borderId="13" xfId="75" applyFont="1" applyFill="1" applyBorder="1" applyAlignment="1">
      <alignment vertical="center" shrinkToFit="1"/>
    </xf>
    <xf numFmtId="0" fontId="79" fillId="36" borderId="86" xfId="84" applyFont="1" applyFill="1" applyBorder="1" applyAlignment="1">
      <alignment horizontal="center" vertical="center" shrinkToFit="1"/>
    </xf>
    <xf numFmtId="41" fontId="79" fillId="31" borderId="47" xfId="36" applyNumberFormat="1" applyFont="1" applyFill="1" applyBorder="1" applyAlignment="1">
      <alignment horizontal="right" vertical="center" shrinkToFit="1"/>
    </xf>
    <xf numFmtId="41" fontId="79" fillId="31" borderId="68" xfId="84" applyNumberFormat="1" applyFont="1" applyFill="1" applyBorder="1" applyAlignment="1">
      <alignment horizontal="left" vertical="center" shrinkToFit="1"/>
    </xf>
    <xf numFmtId="41" fontId="79" fillId="31" borderId="28" xfId="84" applyNumberFormat="1" applyFont="1" applyFill="1" applyBorder="1" applyAlignment="1">
      <alignment horizontal="center" vertical="center" shrinkToFit="1"/>
    </xf>
    <xf numFmtId="180" fontId="79" fillId="31" borderId="28" xfId="84" applyNumberFormat="1" applyFont="1" applyFill="1" applyBorder="1" applyAlignment="1">
      <alignment horizontal="center" vertical="center" shrinkToFit="1"/>
    </xf>
    <xf numFmtId="0" fontId="79" fillId="31" borderId="28" xfId="84" applyFont="1" applyFill="1" applyBorder="1" applyAlignment="1">
      <alignment horizontal="center" vertical="center" shrinkToFit="1"/>
    </xf>
    <xf numFmtId="41" fontId="79" fillId="31" borderId="49" xfId="35" applyFont="1" applyFill="1" applyBorder="1" applyAlignment="1">
      <alignment horizontal="center" vertical="center" shrinkToFit="1"/>
    </xf>
    <xf numFmtId="180" fontId="77" fillId="31" borderId="83" xfId="84" applyNumberFormat="1" applyFont="1" applyFill="1" applyBorder="1" applyAlignment="1">
      <alignment horizontal="center" vertical="center" shrinkToFit="1"/>
    </xf>
    <xf numFmtId="41" fontId="77" fillId="31" borderId="84" xfId="35" applyFont="1" applyFill="1" applyBorder="1" applyAlignment="1">
      <alignment horizontal="center" vertical="center" shrinkToFit="1"/>
    </xf>
    <xf numFmtId="41" fontId="77" fillId="31" borderId="85" xfId="84" applyNumberFormat="1" applyFont="1" applyFill="1" applyBorder="1" applyAlignment="1">
      <alignment horizontal="left" vertical="center" shrinkToFit="1"/>
    </xf>
    <xf numFmtId="0" fontId="77" fillId="31" borderId="83" xfId="84" applyFont="1" applyFill="1" applyBorder="1" applyAlignment="1">
      <alignment horizontal="center" vertical="center" shrinkToFit="1"/>
    </xf>
    <xf numFmtId="176" fontId="77" fillId="31" borderId="87" xfId="35" applyNumberFormat="1" applyFont="1" applyFill="1" applyBorder="1" applyAlignment="1">
      <alignment horizontal="center" vertical="center" shrinkToFit="1"/>
    </xf>
    <xf numFmtId="0" fontId="65" fillId="0" borderId="0" xfId="0" applyFont="1" applyFill="1" applyBorder="1"/>
    <xf numFmtId="49" fontId="14" fillId="0" borderId="31" xfId="84" applyNumberFormat="1" applyFont="1" applyFill="1" applyBorder="1" applyAlignment="1">
      <alignment horizontal="center" vertical="center" shrinkToFit="1"/>
    </xf>
    <xf numFmtId="49" fontId="14" fillId="0" borderId="11" xfId="84" applyNumberFormat="1" applyFont="1" applyFill="1" applyBorder="1" applyAlignment="1">
      <alignment horizontal="center" vertical="center" shrinkToFit="1"/>
    </xf>
    <xf numFmtId="41" fontId="77" fillId="0" borderId="35" xfId="35" applyFont="1" applyFill="1" applyBorder="1" applyAlignment="1">
      <alignment horizontal="center" vertical="center" shrinkToFit="1"/>
    </xf>
    <xf numFmtId="0" fontId="77" fillId="36" borderId="101" xfId="35" applyNumberFormat="1" applyFont="1" applyFill="1" applyBorder="1" applyAlignment="1">
      <alignment horizontal="center" vertical="center" wrapText="1" shrinkToFit="1"/>
    </xf>
    <xf numFmtId="41" fontId="77" fillId="31" borderId="90" xfId="35" applyNumberFormat="1" applyFont="1" applyFill="1" applyBorder="1" applyAlignment="1">
      <alignment horizontal="center" vertical="center" shrinkToFit="1"/>
    </xf>
    <xf numFmtId="41" fontId="14" fillId="0" borderId="45" xfId="36" applyFont="1" applyFill="1" applyBorder="1" applyAlignment="1">
      <alignment vertical="center" shrinkToFit="1"/>
    </xf>
    <xf numFmtId="41" fontId="14" fillId="0" borderId="51" xfId="36" applyFont="1" applyFill="1" applyBorder="1" applyAlignment="1">
      <alignment vertical="center" shrinkToFit="1"/>
    </xf>
    <xf numFmtId="41" fontId="14" fillId="0" borderId="42" xfId="36" applyFont="1" applyFill="1" applyBorder="1" applyAlignment="1">
      <alignment vertical="center" shrinkToFit="1"/>
    </xf>
    <xf numFmtId="41" fontId="14" fillId="0" borderId="29" xfId="36" applyFont="1" applyFill="1" applyBorder="1" applyAlignment="1">
      <alignment vertical="center" shrinkToFit="1"/>
    </xf>
    <xf numFmtId="41" fontId="14" fillId="0" borderId="94" xfId="36" applyFont="1" applyFill="1" applyBorder="1" applyAlignment="1">
      <alignment vertical="center" shrinkToFit="1"/>
    </xf>
    <xf numFmtId="0" fontId="77" fillId="36" borderId="111" xfId="35" applyNumberFormat="1" applyFont="1" applyFill="1" applyBorder="1" applyAlignment="1">
      <alignment horizontal="center" vertical="center" wrapText="1" shrinkToFit="1"/>
    </xf>
    <xf numFmtId="41" fontId="77" fillId="31" borderId="112" xfId="35" applyNumberFormat="1" applyFont="1" applyFill="1" applyBorder="1" applyAlignment="1">
      <alignment horizontal="center" vertical="center" shrinkToFit="1"/>
    </xf>
    <xf numFmtId="41" fontId="14" fillId="0" borderId="115" xfId="36" applyFont="1" applyFill="1" applyBorder="1" applyAlignment="1">
      <alignment vertical="center" shrinkToFit="1"/>
    </xf>
    <xf numFmtId="41" fontId="14" fillId="0" borderId="114" xfId="36" applyFont="1" applyFill="1" applyBorder="1" applyAlignment="1">
      <alignment vertical="center" shrinkToFit="1"/>
    </xf>
    <xf numFmtId="41" fontId="14" fillId="0" borderId="116" xfId="36" applyFont="1" applyFill="1" applyBorder="1" applyAlignment="1">
      <alignment vertical="center" shrinkToFit="1"/>
    </xf>
    <xf numFmtId="41" fontId="14" fillId="0" borderId="117" xfId="36" applyFont="1" applyFill="1" applyBorder="1" applyAlignment="1">
      <alignment vertical="center" shrinkToFit="1"/>
    </xf>
    <xf numFmtId="41" fontId="14" fillId="0" borderId="118" xfId="36" applyFont="1" applyFill="1" applyBorder="1" applyAlignment="1">
      <alignment vertical="center" shrinkToFit="1"/>
    </xf>
    <xf numFmtId="41" fontId="79" fillId="31" borderId="48" xfId="36" applyNumberFormat="1" applyFont="1" applyFill="1" applyBorder="1" applyAlignment="1">
      <alignment horizontal="center" vertical="center" shrinkToFit="1"/>
    </xf>
    <xf numFmtId="41" fontId="14" fillId="37" borderId="29" xfId="36" applyFont="1" applyFill="1" applyBorder="1" applyAlignment="1">
      <alignment vertical="center" shrinkToFit="1"/>
    </xf>
    <xf numFmtId="41" fontId="14" fillId="0" borderId="29" xfId="36" applyFont="1" applyFill="1" applyBorder="1" applyAlignment="1">
      <alignment horizontal="center" vertical="center" shrinkToFit="1"/>
    </xf>
    <xf numFmtId="41" fontId="14" fillId="37" borderId="42" xfId="36" applyFont="1" applyFill="1" applyBorder="1" applyAlignment="1">
      <alignment vertical="center" shrinkToFit="1"/>
    </xf>
    <xf numFmtId="41" fontId="79" fillId="31" borderId="119" xfId="36" applyNumberFormat="1" applyFont="1" applyFill="1" applyBorder="1" applyAlignment="1">
      <alignment horizontal="center" vertical="center" shrinkToFit="1"/>
    </xf>
    <xf numFmtId="41" fontId="14" fillId="37" borderId="115" xfId="36" applyFont="1" applyFill="1" applyBorder="1" applyAlignment="1">
      <alignment vertical="center" shrinkToFit="1"/>
    </xf>
    <xf numFmtId="41" fontId="14" fillId="0" borderId="115" xfId="36" applyFont="1" applyFill="1" applyBorder="1" applyAlignment="1">
      <alignment horizontal="center" vertical="center" shrinkToFit="1"/>
    </xf>
    <xf numFmtId="41" fontId="14" fillId="37" borderId="116" xfId="36" applyFont="1" applyFill="1" applyBorder="1" applyAlignment="1">
      <alignment vertical="center" shrinkToFit="1"/>
    </xf>
    <xf numFmtId="0" fontId="77" fillId="36" borderId="93" xfId="75" applyFont="1" applyFill="1" applyBorder="1" applyAlignment="1">
      <alignment horizontal="center" vertical="center" shrinkToFit="1"/>
    </xf>
    <xf numFmtId="0" fontId="14" fillId="32" borderId="52" xfId="75" applyFont="1" applyFill="1" applyBorder="1" applyAlignment="1">
      <alignment horizontal="center" vertical="center" shrinkToFit="1"/>
    </xf>
    <xf numFmtId="0" fontId="14" fillId="0" borderId="31" xfId="75" applyFont="1" applyFill="1" applyBorder="1" applyAlignment="1">
      <alignment horizontal="left" vertical="center" shrinkToFit="1"/>
    </xf>
    <xf numFmtId="0" fontId="14" fillId="34" borderId="11" xfId="75" applyFont="1" applyFill="1" applyBorder="1" applyAlignment="1">
      <alignment horizontal="center" vertical="center" shrinkToFit="1"/>
    </xf>
    <xf numFmtId="0" fontId="14" fillId="0" borderId="31" xfId="75" applyFont="1" applyFill="1" applyBorder="1" applyAlignment="1">
      <alignment vertical="center" shrinkToFit="1"/>
    </xf>
    <xf numFmtId="0" fontId="14" fillId="34" borderId="11" xfId="0" applyFont="1" applyFill="1" applyBorder="1" applyAlignment="1">
      <alignment horizontal="center" vertical="center" shrinkToFit="1"/>
    </xf>
    <xf numFmtId="0" fontId="14" fillId="32" borderId="31" xfId="0" applyFont="1" applyFill="1" applyBorder="1" applyAlignment="1">
      <alignment horizontal="center" vertical="center" shrinkToFit="1"/>
    </xf>
    <xf numFmtId="0" fontId="14" fillId="0" borderId="31" xfId="0" applyFont="1" applyFill="1" applyBorder="1" applyAlignment="1">
      <alignment vertical="center" shrinkToFit="1"/>
    </xf>
    <xf numFmtId="0" fontId="14" fillId="0" borderId="93" xfId="0" applyFont="1" applyFill="1" applyBorder="1" applyAlignment="1">
      <alignment vertical="center" shrinkToFit="1"/>
    </xf>
    <xf numFmtId="41" fontId="77" fillId="0" borderId="121" xfId="35" applyFont="1" applyFill="1" applyBorder="1" applyAlignment="1">
      <alignment horizontal="right" vertical="center" shrinkToFit="1"/>
    </xf>
    <xf numFmtId="41" fontId="14" fillId="34" borderId="117" xfId="35" applyFont="1" applyFill="1" applyBorder="1" applyAlignment="1">
      <alignment horizontal="right" vertical="center" shrinkToFit="1"/>
    </xf>
    <xf numFmtId="41" fontId="14" fillId="32" borderId="114" xfId="35" applyFont="1" applyFill="1" applyBorder="1" applyAlignment="1">
      <alignment horizontal="right" vertical="center" shrinkToFit="1"/>
    </xf>
    <xf numFmtId="41" fontId="14" fillId="0" borderId="115" xfId="35" applyFont="1" applyFill="1" applyBorder="1" applyAlignment="1">
      <alignment horizontal="right" vertical="center" shrinkToFit="1"/>
    </xf>
    <xf numFmtId="41" fontId="14" fillId="34" borderId="114" xfId="35" applyFont="1" applyFill="1" applyBorder="1" applyAlignment="1">
      <alignment horizontal="right" vertical="center" shrinkToFit="1"/>
    </xf>
    <xf numFmtId="41" fontId="14" fillId="34" borderId="116" xfId="35" applyFont="1" applyFill="1" applyBorder="1" applyAlignment="1">
      <alignment vertical="center" shrinkToFit="1"/>
    </xf>
    <xf numFmtId="41" fontId="14" fillId="32" borderId="115" xfId="35" applyFont="1" applyFill="1" applyBorder="1" applyAlignment="1">
      <alignment vertical="center" shrinkToFit="1"/>
    </xf>
    <xf numFmtId="41" fontId="14" fillId="0" borderId="118" xfId="35" applyFont="1" applyFill="1" applyBorder="1" applyAlignment="1">
      <alignment horizontal="right" vertical="center" shrinkToFit="1"/>
    </xf>
    <xf numFmtId="0" fontId="78" fillId="32" borderId="31" xfId="84" applyFont="1" applyFill="1" applyBorder="1" applyAlignment="1">
      <alignment horizontal="center" vertical="center" shrinkToFit="1"/>
    </xf>
    <xf numFmtId="0" fontId="78" fillId="0" borderId="31" xfId="84" applyFont="1" applyFill="1" applyBorder="1" applyAlignment="1">
      <alignment horizontal="left" vertical="center" shrinkToFit="1"/>
    </xf>
    <xf numFmtId="0" fontId="14" fillId="32" borderId="31" xfId="75" applyFont="1" applyFill="1" applyBorder="1" applyAlignment="1">
      <alignment horizontal="center" vertical="center" shrinkToFit="1"/>
    </xf>
    <xf numFmtId="0" fontId="14" fillId="0" borderId="20" xfId="75" applyFont="1" applyFill="1" applyBorder="1" applyAlignment="1">
      <alignment vertical="center" shrinkToFit="1"/>
    </xf>
    <xf numFmtId="0" fontId="14" fillId="0" borderId="52" xfId="75" applyFont="1" applyFill="1" applyBorder="1" applyAlignment="1">
      <alignment vertical="center" shrinkToFit="1"/>
    </xf>
    <xf numFmtId="0" fontId="14" fillId="32" borderId="20" xfId="75" applyFont="1" applyFill="1" applyBorder="1" applyAlignment="1">
      <alignment horizontal="center" vertical="center" shrinkToFit="1"/>
    </xf>
    <xf numFmtId="0" fontId="14" fillId="32" borderId="21" xfId="75" applyFont="1" applyFill="1" applyBorder="1" applyAlignment="1">
      <alignment horizontal="center" vertical="center" shrinkToFit="1"/>
    </xf>
    <xf numFmtId="0" fontId="14" fillId="32" borderId="11" xfId="75" applyFont="1" applyFill="1" applyBorder="1" applyAlignment="1">
      <alignment horizontal="center" vertical="center" shrinkToFit="1"/>
    </xf>
    <xf numFmtId="0" fontId="14" fillId="0" borderId="37" xfId="75" applyFont="1" applyFill="1" applyBorder="1" applyAlignment="1">
      <alignment horizontal="left" vertical="center" shrinkToFit="1"/>
    </xf>
    <xf numFmtId="0" fontId="14" fillId="0" borderId="93" xfId="75" applyFont="1" applyFill="1" applyBorder="1" applyAlignment="1">
      <alignment vertical="center" shrinkToFit="1"/>
    </xf>
    <xf numFmtId="41" fontId="14" fillId="32" borderId="115" xfId="35" applyFont="1" applyFill="1" applyBorder="1" applyAlignment="1">
      <alignment horizontal="right" vertical="center" shrinkToFit="1"/>
    </xf>
    <xf numFmtId="41" fontId="14" fillId="0" borderId="116" xfId="35" applyFont="1" applyFill="1" applyBorder="1" applyAlignment="1">
      <alignment horizontal="right" vertical="center" shrinkToFit="1"/>
    </xf>
    <xf numFmtId="41" fontId="14" fillId="34" borderId="115" xfId="35" applyFont="1" applyFill="1" applyBorder="1" applyAlignment="1">
      <alignment horizontal="right" vertical="center" shrinkToFit="1"/>
    </xf>
    <xf numFmtId="41" fontId="14" fillId="32" borderId="117" xfId="35" applyFont="1" applyFill="1" applyBorder="1" applyAlignment="1">
      <alignment horizontal="right" vertical="center" shrinkToFit="1"/>
    </xf>
    <xf numFmtId="41" fontId="14" fillId="0" borderId="114" xfId="35" applyFont="1" applyFill="1" applyBorder="1" applyAlignment="1">
      <alignment horizontal="right" vertical="center" shrinkToFit="1"/>
    </xf>
    <xf numFmtId="41" fontId="14" fillId="32" borderId="116" xfId="35" applyFont="1" applyFill="1" applyBorder="1" applyAlignment="1">
      <alignment horizontal="right" vertical="center" shrinkToFit="1"/>
    </xf>
    <xf numFmtId="0" fontId="77" fillId="38" borderId="75" xfId="84" applyFont="1" applyFill="1" applyBorder="1" applyAlignment="1">
      <alignment horizontal="left" vertical="center" shrinkToFit="1"/>
    </xf>
    <xf numFmtId="41" fontId="14" fillId="38" borderId="113" xfId="84" applyNumberFormat="1" applyFont="1" applyFill="1" applyBorder="1" applyAlignment="1">
      <alignment vertical="center" shrinkToFit="1"/>
    </xf>
    <xf numFmtId="41" fontId="14" fillId="38" borderId="55" xfId="84" applyNumberFormat="1" applyFont="1" applyFill="1" applyBorder="1" applyAlignment="1">
      <alignment vertical="center" shrinkToFit="1"/>
    </xf>
    <xf numFmtId="41" fontId="14" fillId="38" borderId="56" xfId="84" applyNumberFormat="1" applyFont="1" applyFill="1" applyBorder="1" applyAlignment="1">
      <alignment vertical="center" shrinkToFit="1"/>
    </xf>
    <xf numFmtId="0" fontId="14" fillId="38" borderId="73" xfId="84" applyFont="1" applyFill="1" applyBorder="1" applyAlignment="1">
      <alignment horizontal="left" vertical="center" shrinkToFit="1"/>
    </xf>
    <xf numFmtId="0" fontId="14" fillId="38" borderId="57" xfId="84" applyFont="1" applyFill="1" applyBorder="1" applyAlignment="1">
      <alignment horizontal="center" vertical="center" shrinkToFit="1"/>
    </xf>
    <xf numFmtId="180" fontId="14" fillId="38" borderId="57" xfId="84" applyNumberFormat="1" applyFont="1" applyFill="1" applyBorder="1" applyAlignment="1">
      <alignment horizontal="center" vertical="center" shrinkToFit="1"/>
    </xf>
    <xf numFmtId="41" fontId="14" fillId="38" borderId="58" xfId="35" applyFont="1" applyFill="1" applyBorder="1" applyAlignment="1">
      <alignment horizontal="center" vertical="center" shrinkToFit="1"/>
    </xf>
    <xf numFmtId="0" fontId="77" fillId="38" borderId="13" xfId="84" applyFont="1" applyFill="1" applyBorder="1" applyAlignment="1">
      <alignment horizontal="left" vertical="center" shrinkToFit="1"/>
    </xf>
    <xf numFmtId="41" fontId="14" fillId="38" borderId="116" xfId="36" applyFont="1" applyFill="1" applyBorder="1" applyAlignment="1">
      <alignment vertical="center" shrinkToFit="1"/>
    </xf>
    <xf numFmtId="41" fontId="14" fillId="38" borderId="42" xfId="36" applyFont="1" applyFill="1" applyBorder="1" applyAlignment="1">
      <alignment vertical="center" shrinkToFit="1"/>
    </xf>
    <xf numFmtId="41" fontId="14" fillId="38" borderId="30" xfId="36" applyFont="1" applyFill="1" applyBorder="1" applyAlignment="1">
      <alignment horizontal="right" vertical="center" shrinkToFit="1"/>
    </xf>
    <xf numFmtId="0" fontId="14" fillId="38" borderId="20" xfId="84" applyFont="1" applyFill="1" applyBorder="1" applyAlignment="1">
      <alignment horizontal="left" vertical="center" shrinkToFit="1"/>
    </xf>
    <xf numFmtId="0" fontId="14" fillId="38" borderId="21" xfId="84" applyFont="1" applyFill="1" applyBorder="1" applyAlignment="1">
      <alignment horizontal="center" vertical="center" shrinkToFit="1"/>
    </xf>
    <xf numFmtId="180" fontId="14" fillId="38" borderId="21" xfId="36" applyNumberFormat="1" applyFont="1" applyFill="1" applyBorder="1" applyAlignment="1">
      <alignment horizontal="right" vertical="center" shrinkToFit="1"/>
    </xf>
    <xf numFmtId="41" fontId="14" fillId="38" borderId="21" xfId="36" applyFont="1" applyFill="1" applyBorder="1" applyAlignment="1">
      <alignment horizontal="right" vertical="center" shrinkToFit="1"/>
    </xf>
    <xf numFmtId="41" fontId="14" fillId="38" borderId="33" xfId="35" applyFont="1" applyFill="1" applyBorder="1" applyAlignment="1">
      <alignment horizontal="right" vertical="center" shrinkToFit="1"/>
    </xf>
    <xf numFmtId="0" fontId="77" fillId="38" borderId="14" xfId="84" applyFont="1" applyFill="1" applyBorder="1" applyAlignment="1">
      <alignment horizontal="left" vertical="center" shrinkToFit="1"/>
    </xf>
    <xf numFmtId="180" fontId="14" fillId="0" borderId="11" xfId="84" applyNumberFormat="1" applyFont="1" applyFill="1" applyBorder="1" applyAlignment="1">
      <alignment horizontal="right" vertical="center" shrinkToFit="1"/>
    </xf>
    <xf numFmtId="176" fontId="14" fillId="0" borderId="11" xfId="84" applyNumberFormat="1" applyFont="1" applyFill="1" applyBorder="1" applyAlignment="1">
      <alignment horizontal="center" vertical="center" shrinkToFit="1"/>
    </xf>
    <xf numFmtId="178" fontId="14" fillId="0" borderId="11" xfId="84" applyNumberFormat="1" applyFont="1" applyFill="1" applyBorder="1" applyAlignment="1">
      <alignment horizontal="right" vertical="center" shrinkToFit="1"/>
    </xf>
    <xf numFmtId="199" fontId="14" fillId="0" borderId="115" xfId="36" applyNumberFormat="1" applyFont="1" applyFill="1" applyBorder="1" applyAlignment="1">
      <alignment horizontal="center" vertical="center" shrinkToFit="1"/>
    </xf>
    <xf numFmtId="41" fontId="14" fillId="0" borderId="115" xfId="36" applyNumberFormat="1" applyFont="1" applyFill="1" applyBorder="1" applyAlignment="1">
      <alignment horizontal="center" vertical="center" shrinkToFit="1"/>
    </xf>
    <xf numFmtId="41" fontId="14" fillId="0" borderId="21" xfId="36" applyFont="1" applyFill="1" applyBorder="1" applyAlignment="1">
      <alignment vertical="center" shrinkToFit="1"/>
    </xf>
    <xf numFmtId="0" fontId="82" fillId="0" borderId="0" xfId="0" applyFont="1" applyAlignment="1">
      <alignment vertical="center"/>
    </xf>
    <xf numFmtId="41" fontId="82" fillId="0" borderId="0" xfId="94" applyFont="1">
      <alignment vertical="center"/>
    </xf>
    <xf numFmtId="0" fontId="82" fillId="0" borderId="0" xfId="0" applyFont="1" applyAlignment="1">
      <alignment horizontal="right" vertical="center"/>
    </xf>
    <xf numFmtId="0" fontId="83" fillId="0" borderId="75" xfId="0" applyFont="1" applyBorder="1" applyAlignment="1">
      <alignment horizontal="center" vertical="center"/>
    </xf>
    <xf numFmtId="0" fontId="83" fillId="0" borderId="56" xfId="0" applyFont="1" applyBorder="1" applyAlignment="1">
      <alignment horizontal="center" vertical="center"/>
    </xf>
    <xf numFmtId="41" fontId="83" fillId="0" borderId="56" xfId="94" applyFont="1" applyBorder="1" applyAlignment="1">
      <alignment horizontal="center" vertical="center"/>
    </xf>
    <xf numFmtId="0" fontId="83" fillId="0" borderId="74" xfId="0" applyFont="1" applyBorder="1" applyAlignment="1">
      <alignment horizontal="center" vertical="center"/>
    </xf>
    <xf numFmtId="14" fontId="84" fillId="0" borderId="13" xfId="0" applyNumberFormat="1" applyFont="1" applyBorder="1" applyAlignment="1">
      <alignment horizontal="center" vertical="center"/>
    </xf>
    <xf numFmtId="0" fontId="84" fillId="0" borderId="12" xfId="0" applyFont="1" applyBorder="1" applyAlignment="1">
      <alignment horizontal="center" vertical="center"/>
    </xf>
    <xf numFmtId="41" fontId="84" fillId="0" borderId="12" xfId="94" applyFont="1" applyBorder="1" applyAlignment="1">
      <alignment horizontal="center" vertical="center"/>
    </xf>
    <xf numFmtId="0" fontId="84" fillId="0" borderId="17" xfId="0" applyFont="1" applyBorder="1" applyAlignment="1">
      <alignment horizontal="center" vertical="center"/>
    </xf>
    <xf numFmtId="41" fontId="86" fillId="0" borderId="16" xfId="94" applyFont="1" applyBorder="1">
      <alignment vertical="center"/>
    </xf>
    <xf numFmtId="0" fontId="83" fillId="0" borderId="16" xfId="0" applyFont="1" applyBorder="1" applyAlignment="1">
      <alignment vertical="center"/>
    </xf>
    <xf numFmtId="0" fontId="83" fillId="0" borderId="18" xfId="0" applyFont="1" applyBorder="1" applyAlignment="1">
      <alignment horizontal="center" vertical="center" wrapText="1"/>
    </xf>
    <xf numFmtId="0" fontId="87" fillId="0" borderId="0" xfId="0" applyFont="1" applyAlignment="1">
      <alignment vertical="center"/>
    </xf>
    <xf numFmtId="0" fontId="90" fillId="0" borderId="0" xfId="0" applyFont="1"/>
    <xf numFmtId="0" fontId="91" fillId="0" borderId="0" xfId="0" applyFont="1"/>
    <xf numFmtId="41" fontId="14" fillId="0" borderId="37" xfId="36" applyFont="1" applyFill="1" applyBorder="1" applyAlignment="1">
      <alignment vertical="center" shrinkToFit="1"/>
    </xf>
    <xf numFmtId="41" fontId="14" fillId="0" borderId="29" xfId="36" applyNumberFormat="1" applyFont="1" applyFill="1" applyBorder="1" applyAlignment="1">
      <alignment horizontal="center" vertical="center" shrinkToFit="1"/>
    </xf>
    <xf numFmtId="41" fontId="77" fillId="0" borderId="35" xfId="35" quotePrefix="1" applyFont="1" applyFill="1" applyBorder="1" applyAlignment="1">
      <alignment horizontal="center" vertical="center" shrinkToFit="1"/>
    </xf>
    <xf numFmtId="0" fontId="66" fillId="0" borderId="37" xfId="84" applyFont="1" applyFill="1" applyBorder="1">
      <alignment vertical="center"/>
    </xf>
    <xf numFmtId="0" fontId="66" fillId="0" borderId="22" xfId="84" applyFont="1" applyFill="1" applyBorder="1">
      <alignment vertical="center"/>
    </xf>
    <xf numFmtId="200" fontId="14" fillId="0" borderId="21" xfId="84" applyNumberFormat="1" applyFont="1" applyFill="1" applyBorder="1" applyAlignment="1">
      <alignment horizontal="center" vertical="center" shrinkToFit="1"/>
    </xf>
    <xf numFmtId="41" fontId="14" fillId="35" borderId="126" xfId="35" applyFont="1" applyFill="1" applyBorder="1" applyAlignment="1">
      <alignment vertical="center" shrinkToFit="1"/>
    </xf>
    <xf numFmtId="41" fontId="14" fillId="0" borderId="44" xfId="35" applyFont="1" applyFill="1" applyBorder="1" applyAlignment="1">
      <alignment horizontal="center" vertical="center" shrinkToFit="1"/>
    </xf>
    <xf numFmtId="41" fontId="14" fillId="0" borderId="127" xfId="35" applyFont="1" applyFill="1" applyBorder="1" applyAlignment="1">
      <alignment horizontal="center" vertical="center" shrinkToFit="1"/>
    </xf>
    <xf numFmtId="41" fontId="14" fillId="0" borderId="127" xfId="35" applyFont="1" applyFill="1" applyBorder="1" applyAlignment="1">
      <alignment vertical="center" shrinkToFit="1"/>
    </xf>
    <xf numFmtId="41" fontId="14" fillId="33" borderId="126" xfId="35" applyFont="1" applyFill="1" applyBorder="1" applyAlignment="1">
      <alignment vertical="center" shrinkToFit="1"/>
    </xf>
    <xf numFmtId="41" fontId="14" fillId="35" borderId="128" xfId="35" applyFont="1" applyFill="1" applyBorder="1" applyAlignment="1">
      <alignment vertical="center" shrinkToFit="1"/>
    </xf>
    <xf numFmtId="41" fontId="14" fillId="38" borderId="130" xfId="35" applyFont="1" applyFill="1" applyBorder="1" applyAlignment="1">
      <alignment vertical="center" shrinkToFit="1"/>
    </xf>
    <xf numFmtId="41" fontId="77" fillId="31" borderId="139" xfId="35" applyFont="1" applyFill="1" applyBorder="1" applyAlignment="1">
      <alignment horizontal="center" vertical="center" shrinkToFit="1"/>
    </xf>
    <xf numFmtId="0" fontId="77" fillId="36" borderId="128" xfId="35" applyNumberFormat="1" applyFont="1" applyFill="1" applyBorder="1" applyAlignment="1">
      <alignment horizontal="center" vertical="center" wrapText="1" shrinkToFit="1"/>
    </xf>
    <xf numFmtId="0" fontId="77" fillId="0" borderId="46" xfId="84" applyFont="1" applyFill="1" applyBorder="1" applyAlignment="1">
      <alignment horizontal="center" vertical="center" shrinkToFit="1"/>
    </xf>
    <xf numFmtId="0" fontId="77" fillId="33" borderId="105" xfId="84" applyFont="1" applyFill="1" applyBorder="1" applyAlignment="1">
      <alignment vertical="center" shrinkToFit="1"/>
    </xf>
    <xf numFmtId="0" fontId="77" fillId="33" borderId="105" xfId="84" applyFont="1" applyFill="1" applyBorder="1" applyAlignment="1">
      <alignment horizontal="center" vertical="center" shrinkToFit="1"/>
    </xf>
    <xf numFmtId="0" fontId="77" fillId="33" borderId="107" xfId="84" applyFont="1" applyFill="1" applyBorder="1" applyAlignment="1">
      <alignment horizontal="left" vertical="center" shrinkToFit="1"/>
    </xf>
    <xf numFmtId="0" fontId="77" fillId="0" borderId="106" xfId="84" applyFont="1" applyFill="1" applyBorder="1" applyAlignment="1">
      <alignment horizontal="left" vertical="center" shrinkToFit="1"/>
    </xf>
    <xf numFmtId="0" fontId="77" fillId="33" borderId="105" xfId="84" applyFont="1" applyFill="1" applyBorder="1" applyAlignment="1">
      <alignment horizontal="left" vertical="center" shrinkToFit="1"/>
    </xf>
    <xf numFmtId="0" fontId="66" fillId="0" borderId="26" xfId="84" applyFont="1" applyFill="1" applyBorder="1">
      <alignment vertical="center"/>
    </xf>
    <xf numFmtId="41" fontId="14" fillId="38" borderId="12" xfId="36" applyFont="1" applyFill="1" applyBorder="1" applyAlignment="1">
      <alignment horizontal="right" vertical="center" shrinkToFit="1"/>
    </xf>
    <xf numFmtId="41" fontId="14" fillId="35" borderId="35" xfId="35" applyFont="1" applyFill="1" applyBorder="1" applyAlignment="1">
      <alignment vertical="center" shrinkToFit="1"/>
    </xf>
    <xf numFmtId="0" fontId="14" fillId="35" borderId="11" xfId="84" applyFont="1" applyFill="1" applyBorder="1" applyAlignment="1">
      <alignment vertical="center" shrinkToFit="1"/>
    </xf>
    <xf numFmtId="180" fontId="14" fillId="35" borderId="11" xfId="84" applyNumberFormat="1" applyFont="1" applyFill="1" applyBorder="1" applyAlignment="1">
      <alignment vertical="center" shrinkToFit="1"/>
    </xf>
    <xf numFmtId="41" fontId="14" fillId="35" borderId="11" xfId="84" applyNumberFormat="1" applyFont="1" applyFill="1" applyBorder="1" applyAlignment="1">
      <alignment horizontal="center" vertical="center" shrinkToFit="1"/>
    </xf>
    <xf numFmtId="41" fontId="14" fillId="35" borderId="29" xfId="36" applyFont="1" applyFill="1" applyBorder="1" applyAlignment="1">
      <alignment vertical="center" shrinkToFit="1"/>
    </xf>
    <xf numFmtId="177" fontId="78" fillId="33" borderId="11" xfId="84" quotePrefix="1" applyNumberFormat="1" applyFont="1" applyFill="1" applyBorder="1" applyAlignment="1">
      <alignment horizontal="right" vertical="center" shrinkToFit="1"/>
    </xf>
    <xf numFmtId="0" fontId="77" fillId="0" borderId="14" xfId="84" applyFont="1" applyFill="1" applyBorder="1" applyAlignment="1">
      <alignment horizontal="center" vertical="center" shrinkToFit="1"/>
    </xf>
    <xf numFmtId="41" fontId="14" fillId="37" borderId="130" xfId="84" applyNumberFormat="1" applyFont="1" applyFill="1" applyBorder="1" applyAlignment="1">
      <alignment vertical="center" shrinkToFit="1"/>
    </xf>
    <xf numFmtId="41" fontId="14" fillId="35" borderId="12" xfId="35" applyFont="1" applyFill="1" applyBorder="1" applyAlignment="1">
      <alignment vertical="center" shrinkToFit="1"/>
    </xf>
    <xf numFmtId="41" fontId="77" fillId="33" borderId="35" xfId="35" quotePrefix="1" applyFont="1" applyFill="1" applyBorder="1" applyAlignment="1">
      <alignment horizontal="center" vertical="center" shrinkToFit="1"/>
    </xf>
    <xf numFmtId="0" fontId="77" fillId="38" borderId="136" xfId="84" applyFont="1" applyFill="1" applyBorder="1" applyAlignment="1">
      <alignment horizontal="left" vertical="center" shrinkToFit="1"/>
    </xf>
    <xf numFmtId="41" fontId="14" fillId="37" borderId="57" xfId="36" applyFont="1" applyFill="1" applyBorder="1" applyAlignment="1">
      <alignment horizontal="right" vertical="center" shrinkToFit="1"/>
    </xf>
    <xf numFmtId="41" fontId="14" fillId="38" borderId="129" xfId="35" applyFont="1" applyFill="1" applyBorder="1" applyAlignment="1">
      <alignment vertical="center" shrinkToFit="1"/>
    </xf>
    <xf numFmtId="41" fontId="14" fillId="38" borderId="126" xfId="35" applyFont="1" applyFill="1" applyBorder="1" applyAlignment="1">
      <alignment vertical="center" shrinkToFit="1"/>
    </xf>
    <xf numFmtId="41" fontId="14" fillId="0" borderId="129" xfId="35" applyFont="1" applyFill="1" applyBorder="1" applyAlignment="1">
      <alignment vertical="center" shrinkToFit="1"/>
    </xf>
    <xf numFmtId="0" fontId="14" fillId="0" borderId="104" xfId="84" applyFont="1" applyFill="1" applyBorder="1" applyAlignment="1">
      <alignment horizontal="center" vertical="center" shrinkToFit="1"/>
    </xf>
    <xf numFmtId="200" fontId="14" fillId="0" borderId="11" xfId="84" applyNumberFormat="1" applyFont="1" applyFill="1" applyBorder="1" applyAlignment="1">
      <alignment horizontal="center" vertical="center" shrinkToFit="1"/>
    </xf>
    <xf numFmtId="41" fontId="14" fillId="33" borderId="29" xfId="36" applyNumberFormat="1" applyFont="1" applyFill="1" applyBorder="1" applyAlignment="1">
      <alignment horizontal="center" vertical="center" shrinkToFit="1"/>
    </xf>
    <xf numFmtId="197" fontId="14" fillId="0" borderId="0" xfId="84" applyNumberFormat="1" applyFont="1" applyFill="1" applyBorder="1" applyAlignment="1">
      <alignment horizontal="right" vertical="center" shrinkToFit="1"/>
    </xf>
    <xf numFmtId="41" fontId="14" fillId="0" borderId="135" xfId="35" applyFont="1" applyFill="1" applyBorder="1" applyAlignment="1">
      <alignment vertical="center" shrinkToFit="1"/>
    </xf>
    <xf numFmtId="41" fontId="14" fillId="0" borderId="47" xfId="35" applyFont="1" applyFill="1" applyBorder="1" applyAlignment="1">
      <alignment vertical="center" shrinkToFit="1"/>
    </xf>
    <xf numFmtId="41" fontId="77" fillId="37" borderId="58" xfId="35" applyFont="1" applyFill="1" applyBorder="1" applyAlignment="1">
      <alignment horizontal="right" vertical="center" shrinkToFit="1"/>
    </xf>
    <xf numFmtId="180" fontId="14" fillId="37" borderId="57" xfId="36" applyNumberFormat="1" applyFont="1" applyFill="1" applyBorder="1" applyAlignment="1">
      <alignment horizontal="right" vertical="center" shrinkToFit="1"/>
    </xf>
    <xf numFmtId="41" fontId="14" fillId="37" borderId="113" xfId="36" applyFont="1" applyFill="1" applyBorder="1" applyAlignment="1">
      <alignment vertical="center" shrinkToFit="1"/>
    </xf>
    <xf numFmtId="41" fontId="14" fillId="0" borderId="126" xfId="36" applyFont="1" applyFill="1" applyBorder="1" applyAlignment="1">
      <alignment vertical="center" shrinkToFit="1"/>
    </xf>
    <xf numFmtId="202" fontId="79" fillId="31" borderId="48" xfId="132" applyNumberFormat="1" applyFont="1" applyFill="1" applyBorder="1" applyAlignment="1">
      <alignment horizontal="right" vertical="center" shrinkToFit="1"/>
    </xf>
    <xf numFmtId="0" fontId="14" fillId="0" borderId="134" xfId="84" applyFont="1" applyFill="1" applyBorder="1" applyAlignment="1">
      <alignment horizontal="left" vertical="center" shrinkToFit="1"/>
    </xf>
    <xf numFmtId="0" fontId="14" fillId="0" borderId="105" xfId="84" applyFont="1" applyFill="1" applyBorder="1" applyAlignment="1">
      <alignment horizontal="left" vertical="center" shrinkToFit="1"/>
    </xf>
    <xf numFmtId="0" fontId="14" fillId="0" borderId="14" xfId="84" applyFont="1" applyFill="1" applyBorder="1" applyAlignment="1">
      <alignment horizontal="center" vertical="center" shrinkToFit="1"/>
    </xf>
    <xf numFmtId="0" fontId="14" fillId="0" borderId="107" xfId="84" applyFont="1" applyFill="1" applyBorder="1" applyAlignment="1">
      <alignment horizontal="left" vertical="center" shrinkToFit="1"/>
    </xf>
    <xf numFmtId="0" fontId="14" fillId="0" borderId="104" xfId="84" applyFont="1" applyFill="1" applyBorder="1" applyAlignment="1">
      <alignment horizontal="left" vertical="center" shrinkToFit="1"/>
    </xf>
    <xf numFmtId="0" fontId="14" fillId="0" borderId="135" xfId="84" applyFont="1" applyFill="1" applyBorder="1" applyAlignment="1">
      <alignment horizontal="center" vertical="center" shrinkToFit="1"/>
    </xf>
    <xf numFmtId="0" fontId="14" fillId="0" borderId="106" xfId="84" applyFont="1" applyFill="1" applyBorder="1" applyAlignment="1">
      <alignment horizontal="center" vertical="center" shrinkToFit="1"/>
    </xf>
    <xf numFmtId="0" fontId="77" fillId="0" borderId="105" xfId="84" applyFont="1" applyFill="1" applyBorder="1" applyAlignment="1">
      <alignment horizontal="left" vertical="center" shrinkToFit="1"/>
    </xf>
    <xf numFmtId="0" fontId="14" fillId="0" borderId="105" xfId="84" applyFont="1" applyFill="1" applyBorder="1" applyAlignment="1">
      <alignment horizontal="center" vertical="center" shrinkToFit="1"/>
    </xf>
    <xf numFmtId="0" fontId="79" fillId="36" borderId="133" xfId="84" applyFont="1" applyFill="1" applyBorder="1" applyAlignment="1">
      <alignment horizontal="center" vertical="center" shrinkToFit="1"/>
    </xf>
    <xf numFmtId="0" fontId="77" fillId="0" borderId="107" xfId="84" applyFont="1" applyFill="1" applyBorder="1" applyAlignment="1">
      <alignment horizontal="left" vertical="center" shrinkToFit="1"/>
    </xf>
    <xf numFmtId="0" fontId="14" fillId="35" borderId="105" xfId="84" applyFont="1" applyFill="1" applyBorder="1" applyAlignment="1">
      <alignment horizontal="center" vertical="center" shrinkToFit="1"/>
    </xf>
    <xf numFmtId="0" fontId="14" fillId="0" borderId="135" xfId="84" applyFont="1" applyFill="1" applyBorder="1" applyAlignment="1">
      <alignment horizontal="left" vertical="center" shrinkToFit="1"/>
    </xf>
    <xf numFmtId="3" fontId="14" fillId="0" borderId="29" xfId="132" applyNumberFormat="1" applyFont="1" applyFill="1" applyBorder="1" applyAlignment="1" applyProtection="1">
      <alignment horizontal="right" vertical="center" shrinkToFit="1"/>
    </xf>
    <xf numFmtId="176" fontId="14" fillId="0" borderId="21" xfId="84" quotePrefix="1" applyNumberFormat="1" applyFont="1" applyFill="1" applyBorder="1" applyAlignment="1">
      <alignment horizontal="center" vertical="center" shrinkToFit="1"/>
    </xf>
    <xf numFmtId="41" fontId="14" fillId="35" borderId="126" xfId="35" applyFont="1" applyFill="1" applyBorder="1" applyAlignment="1">
      <alignment horizontal="center" vertical="center" shrinkToFit="1"/>
    </xf>
    <xf numFmtId="41" fontId="14" fillId="35" borderId="105" xfId="35" applyFont="1" applyFill="1" applyBorder="1" applyAlignment="1">
      <alignment vertical="center" shrinkToFit="1"/>
    </xf>
    <xf numFmtId="0" fontId="14" fillId="0" borderId="44" xfId="84" applyFont="1" applyFill="1" applyBorder="1" applyAlignment="1">
      <alignment horizontal="left" vertical="center" wrapText="1" shrinkToFit="1"/>
    </xf>
    <xf numFmtId="0" fontId="14" fillId="0" borderId="106" xfId="84" applyFont="1" applyFill="1" applyBorder="1" applyAlignment="1">
      <alignment horizontal="left" vertical="center" shrinkToFit="1"/>
    </xf>
    <xf numFmtId="41" fontId="14" fillId="0" borderId="132" xfId="36" applyFont="1" applyFill="1" applyBorder="1" applyAlignment="1">
      <alignment vertical="center" shrinkToFit="1"/>
    </xf>
    <xf numFmtId="0" fontId="66" fillId="0" borderId="0" xfId="84" applyFont="1" applyFill="1" applyBorder="1">
      <alignment vertical="center"/>
    </xf>
    <xf numFmtId="200" fontId="14" fillId="0" borderId="0" xfId="84" applyNumberFormat="1" applyFont="1" applyFill="1" applyBorder="1" applyAlignment="1">
      <alignment horizontal="center" vertical="center" shrinkToFit="1"/>
    </xf>
    <xf numFmtId="41" fontId="14" fillId="38" borderId="35" xfId="35" applyFont="1" applyFill="1" applyBorder="1" applyAlignment="1">
      <alignment horizontal="right" vertical="center" shrinkToFit="1"/>
    </xf>
    <xf numFmtId="41" fontId="14" fillId="35" borderId="31" xfId="84" applyNumberFormat="1" applyFont="1" applyFill="1" applyBorder="1" applyAlignment="1">
      <alignment horizontal="left" vertical="center" shrinkToFit="1"/>
    </xf>
    <xf numFmtId="0" fontId="65" fillId="0" borderId="0" xfId="84" applyFont="1" applyFill="1">
      <alignment vertical="center"/>
    </xf>
    <xf numFmtId="41" fontId="65" fillId="0" borderId="0" xfId="35" applyFont="1" applyFill="1" applyAlignment="1">
      <alignment vertical="center"/>
    </xf>
    <xf numFmtId="0" fontId="65" fillId="0" borderId="0" xfId="84" applyFont="1" applyFill="1">
      <alignment vertical="center"/>
    </xf>
    <xf numFmtId="41" fontId="65" fillId="0" borderId="0" xfId="35" applyFont="1" applyFill="1" applyAlignment="1">
      <alignment vertical="center"/>
    </xf>
    <xf numFmtId="0" fontId="65" fillId="0" borderId="0" xfId="84" applyFont="1" applyFill="1">
      <alignment vertical="center"/>
    </xf>
    <xf numFmtId="49" fontId="14" fillId="0" borderId="31" xfId="84" applyNumberFormat="1" applyFont="1" applyFill="1" applyBorder="1" applyAlignment="1">
      <alignment horizontal="left" vertical="center" shrinkToFit="1"/>
    </xf>
    <xf numFmtId="49" fontId="14" fillId="0" borderId="11" xfId="84" applyNumberFormat="1" applyFont="1" applyFill="1" applyBorder="1" applyAlignment="1">
      <alignment horizontal="center" vertical="center" shrinkToFit="1"/>
    </xf>
    <xf numFmtId="0" fontId="14" fillId="0" borderId="43" xfId="84" applyFont="1" applyFill="1" applyBorder="1" applyAlignment="1">
      <alignment horizontal="center" vertical="center" shrinkToFit="1"/>
    </xf>
    <xf numFmtId="0" fontId="14" fillId="0" borderId="44" xfId="80" applyFont="1" applyFill="1" applyBorder="1" applyAlignment="1">
      <alignment horizontal="center" shrinkToFit="1"/>
    </xf>
    <xf numFmtId="41" fontId="14" fillId="0" borderId="44" xfId="36" applyFont="1" applyFill="1" applyBorder="1" applyAlignment="1">
      <alignment horizontal="right" vertical="center" shrinkToFit="1"/>
    </xf>
    <xf numFmtId="49" fontId="14" fillId="0" borderId="52" xfId="84" applyNumberFormat="1" applyFont="1" applyFill="1" applyBorder="1" applyAlignment="1">
      <alignment horizontal="left" vertical="center" shrinkToFit="1"/>
    </xf>
    <xf numFmtId="49" fontId="14" fillId="0" borderId="37" xfId="84" applyNumberFormat="1" applyFont="1" applyFill="1" applyBorder="1" applyAlignment="1">
      <alignment horizontal="center" vertical="center" shrinkToFit="1"/>
    </xf>
    <xf numFmtId="180" fontId="14" fillId="0" borderId="37" xfId="84" applyNumberFormat="1" applyFont="1" applyFill="1" applyBorder="1" applyAlignment="1">
      <alignment horizontal="right" vertical="center" shrinkToFit="1"/>
    </xf>
    <xf numFmtId="176" fontId="14" fillId="0" borderId="37" xfId="84" applyNumberFormat="1" applyFont="1" applyFill="1" applyBorder="1" applyAlignment="1">
      <alignment horizontal="center" vertical="center" shrinkToFit="1"/>
    </xf>
    <xf numFmtId="194" fontId="14" fillId="0" borderId="37" xfId="84" applyNumberFormat="1" applyFont="1" applyFill="1" applyBorder="1" applyAlignment="1">
      <alignment horizontal="right" vertical="center" shrinkToFit="1"/>
    </xf>
    <xf numFmtId="178" fontId="14" fillId="0" borderId="37" xfId="84" applyNumberFormat="1" applyFont="1" applyFill="1" applyBorder="1" applyAlignment="1">
      <alignment horizontal="right" vertical="center" shrinkToFit="1"/>
    </xf>
    <xf numFmtId="49" fontId="14" fillId="0" borderId="19" xfId="84" applyNumberFormat="1" applyFont="1" applyFill="1" applyBorder="1" applyAlignment="1">
      <alignment horizontal="left" vertical="center" shrinkToFit="1"/>
    </xf>
    <xf numFmtId="49"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95" fontId="14" fillId="0" borderId="0" xfId="84" applyNumberFormat="1" applyFont="1" applyFill="1" applyBorder="1" applyAlignment="1">
      <alignment horizontal="right" vertical="center" shrinkToFit="1"/>
    </xf>
    <xf numFmtId="179" fontId="14" fillId="0" borderId="0" xfId="36" applyNumberFormat="1" applyFont="1" applyFill="1" applyBorder="1" applyAlignment="1">
      <alignment horizontal="right" vertical="center" shrinkToFit="1"/>
    </xf>
    <xf numFmtId="179" fontId="14" fillId="0" borderId="0" xfId="84" applyNumberFormat="1" applyFont="1" applyFill="1" applyBorder="1" applyAlignment="1">
      <alignment horizontal="right" vertical="center" shrinkToFit="1"/>
    </xf>
    <xf numFmtId="176" fontId="14" fillId="0" borderId="0" xfId="84" quotePrefix="1" applyNumberFormat="1" applyFont="1" applyFill="1" applyBorder="1" applyAlignment="1">
      <alignment horizontal="center" vertical="center" shrinkToFit="1"/>
    </xf>
    <xf numFmtId="0" fontId="14" fillId="0" borderId="44" xfId="90" applyFont="1" applyFill="1" applyBorder="1" applyAlignment="1">
      <alignment horizontal="center" shrinkToFit="1"/>
    </xf>
    <xf numFmtId="41" fontId="14" fillId="0" borderId="12" xfId="36" applyFont="1" applyFill="1" applyBorder="1" applyAlignment="1">
      <alignment horizontal="right" vertical="center" shrinkToFit="1"/>
    </xf>
    <xf numFmtId="0" fontId="14" fillId="0" borderId="31" xfId="84" applyFont="1" applyFill="1" applyBorder="1" applyAlignment="1">
      <alignment horizontal="center" vertical="center" shrinkToFit="1"/>
    </xf>
    <xf numFmtId="0" fontId="14" fillId="0" borderId="11" xfId="84" applyFont="1" applyFill="1" applyBorder="1" applyAlignment="1">
      <alignment horizontal="center" vertical="center" shrinkToFit="1"/>
    </xf>
    <xf numFmtId="180" fontId="14" fillId="0" borderId="11" xfId="84" applyNumberFormat="1" applyFont="1" applyFill="1" applyBorder="1" applyAlignment="1">
      <alignment vertical="center" shrinkToFit="1"/>
    </xf>
    <xf numFmtId="0" fontId="14" fillId="0" borderId="11" xfId="84" applyFont="1" applyFill="1" applyBorder="1" applyAlignment="1">
      <alignment vertical="center" shrinkToFit="1"/>
    </xf>
    <xf numFmtId="0" fontId="14" fillId="0" borderId="44" xfId="84" applyFont="1" applyFill="1" applyBorder="1" applyAlignment="1">
      <alignment horizontal="center" vertical="center" shrinkToFit="1"/>
    </xf>
    <xf numFmtId="0" fontId="14" fillId="0" borderId="30" xfId="84" applyFont="1" applyFill="1" applyBorder="1" applyAlignment="1">
      <alignment horizontal="center" vertical="center" shrinkToFit="1"/>
    </xf>
    <xf numFmtId="41" fontId="14" fillId="0" borderId="30" xfId="36" applyFont="1" applyFill="1" applyBorder="1" applyAlignment="1">
      <alignment horizontal="right" vertical="center" shrinkToFit="1"/>
    </xf>
    <xf numFmtId="49" fontId="14" fillId="0" borderId="20" xfId="84" applyNumberFormat="1" applyFont="1" applyFill="1" applyBorder="1" applyAlignment="1">
      <alignment horizontal="left" vertical="center" shrinkToFit="1"/>
    </xf>
    <xf numFmtId="49" fontId="14" fillId="0" borderId="21" xfId="84" applyNumberFormat="1" applyFont="1" applyFill="1" applyBorder="1" applyAlignment="1">
      <alignment horizontal="center" vertical="center" shrinkToFit="1"/>
    </xf>
    <xf numFmtId="180" fontId="14" fillId="0" borderId="21" xfId="84" applyNumberFormat="1" applyFont="1" applyFill="1" applyBorder="1" applyAlignment="1">
      <alignment horizontal="right" vertical="center" shrinkToFit="1"/>
    </xf>
    <xf numFmtId="176" fontId="14" fillId="0" borderId="21" xfId="84" applyNumberFormat="1" applyFont="1" applyFill="1" applyBorder="1" applyAlignment="1">
      <alignment horizontal="center" vertical="center" shrinkToFit="1"/>
    </xf>
    <xf numFmtId="179" fontId="14" fillId="0" borderId="21" xfId="36" applyNumberFormat="1" applyFont="1" applyFill="1" applyBorder="1" applyAlignment="1">
      <alignment horizontal="right" vertical="center" shrinkToFit="1"/>
    </xf>
    <xf numFmtId="178" fontId="14" fillId="0" borderId="21" xfId="84" applyNumberFormat="1" applyFont="1" applyFill="1" applyBorder="1" applyAlignment="1">
      <alignment horizontal="right" vertical="center" shrinkToFit="1"/>
    </xf>
    <xf numFmtId="41" fontId="14" fillId="0" borderId="44" xfId="36" applyNumberFormat="1" applyFont="1" applyFill="1" applyBorder="1" applyAlignment="1">
      <alignment horizontal="right" vertical="center" shrinkToFit="1"/>
    </xf>
    <xf numFmtId="178" fontId="14" fillId="0" borderId="0" xfId="84" applyNumberFormat="1" applyFont="1" applyFill="1" applyBorder="1" applyAlignment="1">
      <alignment horizontal="right" vertical="center" shrinkToFit="1"/>
    </xf>
    <xf numFmtId="179" fontId="14" fillId="0" borderId="21" xfId="84" applyNumberFormat="1" applyFont="1" applyFill="1" applyBorder="1" applyAlignment="1">
      <alignment horizontal="right" vertical="center" shrinkToFit="1"/>
    </xf>
    <xf numFmtId="0" fontId="14" fillId="0" borderId="47" xfId="84" applyFont="1" applyFill="1" applyBorder="1" applyAlignment="1">
      <alignment horizontal="center" vertical="center" shrinkToFit="1"/>
    </xf>
    <xf numFmtId="0" fontId="14" fillId="0" borderId="31" xfId="84" applyFont="1" applyFill="1" applyBorder="1" applyAlignment="1">
      <alignment horizontal="left" vertical="center" shrinkToFit="1"/>
    </xf>
    <xf numFmtId="41" fontId="14" fillId="0" borderId="12" xfId="35" applyFont="1" applyFill="1" applyBorder="1" applyAlignment="1">
      <alignment vertical="center" shrinkToFit="1"/>
    </xf>
    <xf numFmtId="0" fontId="14" fillId="0" borderId="20" xfId="84" applyFont="1" applyFill="1" applyBorder="1" applyAlignment="1">
      <alignment horizontal="left" vertical="center" shrinkToFit="1"/>
    </xf>
    <xf numFmtId="0" fontId="14" fillId="0" borderId="21" xfId="84" applyFont="1" applyFill="1" applyBorder="1" applyAlignment="1">
      <alignment horizontal="center" vertical="center" shrinkToFit="1"/>
    </xf>
    <xf numFmtId="180" fontId="78" fillId="0" borderId="21" xfId="84" applyNumberFormat="1" applyFont="1" applyFill="1" applyBorder="1" applyAlignment="1">
      <alignment horizontal="right" vertical="center" shrinkToFit="1"/>
    </xf>
    <xf numFmtId="176" fontId="78" fillId="0" borderId="21" xfId="84" applyNumberFormat="1" applyFont="1" applyFill="1" applyBorder="1" applyAlignment="1">
      <alignment horizontal="center" vertical="center" shrinkToFit="1"/>
    </xf>
    <xf numFmtId="177" fontId="14" fillId="0" borderId="21" xfId="84" applyNumberFormat="1" applyFont="1" applyFill="1" applyBorder="1" applyAlignment="1">
      <alignment horizontal="right" vertical="center" shrinkToFit="1"/>
    </xf>
    <xf numFmtId="178" fontId="78" fillId="0" borderId="21" xfId="84" applyNumberFormat="1" applyFont="1" applyFill="1" applyBorder="1" applyAlignment="1">
      <alignment horizontal="right" vertical="center" shrinkToFit="1"/>
    </xf>
    <xf numFmtId="177" fontId="14" fillId="0" borderId="11" xfId="84" applyNumberFormat="1" applyFont="1" applyFill="1" applyBorder="1" applyAlignment="1">
      <alignment horizontal="right" vertical="center" shrinkToFit="1"/>
    </xf>
    <xf numFmtId="41" fontId="14" fillId="0" borderId="19" xfId="84" applyNumberFormat="1" applyFont="1" applyFill="1" applyBorder="1" applyAlignment="1">
      <alignment horizontal="left" vertical="center" shrinkToFit="1"/>
    </xf>
    <xf numFmtId="41"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vertical="center" shrinkToFit="1"/>
    </xf>
    <xf numFmtId="0" fontId="14" fillId="0" borderId="0" xfId="84" applyFont="1" applyFill="1" applyBorder="1" applyAlignment="1">
      <alignment vertical="center" shrinkToFit="1"/>
    </xf>
    <xf numFmtId="41" fontId="14" fillId="0" borderId="36" xfId="36" applyFont="1" applyFill="1" applyBorder="1" applyAlignment="1">
      <alignment horizontal="right" vertical="center" shrinkToFit="1"/>
    </xf>
    <xf numFmtId="180" fontId="14" fillId="0" borderId="11" xfId="36" applyNumberFormat="1" applyFont="1" applyFill="1" applyBorder="1" applyAlignment="1">
      <alignment horizontal="right" vertical="center" shrinkToFit="1"/>
    </xf>
    <xf numFmtId="41" fontId="14" fillId="0" borderId="11" xfId="36" applyFont="1" applyFill="1" applyBorder="1" applyAlignment="1">
      <alignment horizontal="right" vertical="center" shrinkToFit="1"/>
    </xf>
    <xf numFmtId="0" fontId="14" fillId="0" borderId="36" xfId="80" applyFont="1" applyFill="1" applyBorder="1" applyAlignment="1">
      <alignment horizontal="center" shrinkToFit="1"/>
    </xf>
    <xf numFmtId="0" fontId="14" fillId="0" borderId="31" xfId="84" applyFont="1" applyFill="1" applyBorder="1">
      <alignment vertical="center"/>
    </xf>
    <xf numFmtId="0" fontId="14" fillId="0" borderId="11" xfId="84" applyFont="1" applyFill="1" applyBorder="1">
      <alignment vertical="center"/>
    </xf>
    <xf numFmtId="41" fontId="14" fillId="0" borderId="94" xfId="36" applyFont="1" applyFill="1" applyBorder="1" applyAlignment="1">
      <alignment horizontal="right" vertical="center" shrinkToFit="1"/>
    </xf>
    <xf numFmtId="0" fontId="14" fillId="0" borderId="93" xfId="84" applyFont="1" applyFill="1" applyBorder="1" applyAlignment="1">
      <alignment horizontal="left" vertical="center" shrinkToFit="1"/>
    </xf>
    <xf numFmtId="0" fontId="14" fillId="0" borderId="92" xfId="84" applyFont="1" applyFill="1" applyBorder="1" applyAlignment="1">
      <alignment horizontal="center" vertical="center" shrinkToFit="1"/>
    </xf>
    <xf numFmtId="180" fontId="78" fillId="0" borderId="92" xfId="84" applyNumberFormat="1" applyFont="1" applyFill="1" applyBorder="1" applyAlignment="1">
      <alignment horizontal="right" vertical="center" shrinkToFit="1"/>
    </xf>
    <xf numFmtId="176" fontId="78" fillId="0" borderId="92" xfId="84" applyNumberFormat="1" applyFont="1" applyFill="1" applyBorder="1" applyAlignment="1">
      <alignment horizontal="center" vertical="center" shrinkToFit="1"/>
    </xf>
    <xf numFmtId="178" fontId="78" fillId="0" borderId="92" xfId="84" applyNumberFormat="1" applyFont="1" applyFill="1" applyBorder="1" applyAlignment="1">
      <alignment horizontal="right" vertical="center" shrinkToFit="1"/>
    </xf>
    <xf numFmtId="177" fontId="14" fillId="0" borderId="37" xfId="36" applyNumberFormat="1" applyFont="1" applyFill="1" applyBorder="1" applyAlignment="1">
      <alignment horizontal="right" vertical="center" shrinkToFit="1"/>
    </xf>
    <xf numFmtId="179" fontId="14" fillId="0" borderId="37" xfId="36" applyNumberFormat="1" applyFont="1" applyFill="1" applyBorder="1" applyAlignment="1">
      <alignment horizontal="right" vertical="center" shrinkToFit="1"/>
    </xf>
    <xf numFmtId="41" fontId="65" fillId="0" borderId="0" xfId="35" applyFont="1" applyFill="1" applyAlignment="1">
      <alignment vertical="center"/>
    </xf>
    <xf numFmtId="49" fontId="14" fillId="33" borderId="20" xfId="84" applyNumberFormat="1" applyFont="1" applyFill="1" applyBorder="1" applyAlignment="1">
      <alignment horizontal="left" vertical="center" shrinkToFit="1"/>
    </xf>
    <xf numFmtId="49" fontId="14" fillId="33" borderId="21" xfId="84" applyNumberFormat="1" applyFont="1" applyFill="1" applyBorder="1" applyAlignment="1">
      <alignment horizontal="center" vertical="center" shrinkToFit="1"/>
    </xf>
    <xf numFmtId="180" fontId="14" fillId="33" borderId="21" xfId="84" applyNumberFormat="1" applyFont="1" applyFill="1" applyBorder="1" applyAlignment="1">
      <alignment horizontal="right" vertical="center" shrinkToFit="1"/>
    </xf>
    <xf numFmtId="176" fontId="14" fillId="33" borderId="21" xfId="84" applyNumberFormat="1" applyFont="1" applyFill="1" applyBorder="1" applyAlignment="1">
      <alignment horizontal="center" vertical="center" shrinkToFit="1"/>
    </xf>
    <xf numFmtId="41" fontId="14" fillId="35" borderId="12" xfId="36" applyFont="1" applyFill="1" applyBorder="1" applyAlignment="1">
      <alignment horizontal="right" vertical="center" shrinkToFit="1"/>
    </xf>
    <xf numFmtId="49" fontId="14" fillId="35" borderId="31" xfId="84" applyNumberFormat="1" applyFont="1" applyFill="1" applyBorder="1" applyAlignment="1">
      <alignment horizontal="left" vertical="center" shrinkToFit="1"/>
    </xf>
    <xf numFmtId="41" fontId="14" fillId="0" borderId="26" xfId="35" applyFont="1" applyFill="1" applyBorder="1" applyAlignment="1">
      <alignment vertical="center" shrinkToFit="1"/>
    </xf>
    <xf numFmtId="41" fontId="14" fillId="0" borderId="22" xfId="35" applyFont="1" applyFill="1" applyBorder="1" applyAlignment="1">
      <alignment vertical="center" shrinkToFit="1"/>
    </xf>
    <xf numFmtId="41" fontId="77" fillId="0" borderId="35" xfId="35" applyFont="1" applyFill="1" applyBorder="1" applyAlignment="1">
      <alignment vertical="center" shrinkToFit="1"/>
    </xf>
    <xf numFmtId="41" fontId="14" fillId="0" borderId="33" xfId="35" applyFont="1" applyFill="1" applyBorder="1" applyAlignment="1">
      <alignment vertical="center" shrinkToFit="1"/>
    </xf>
    <xf numFmtId="41" fontId="14" fillId="0" borderId="35" xfId="35" applyFont="1" applyFill="1" applyBorder="1" applyAlignment="1">
      <alignment horizontal="right" vertical="center" shrinkToFit="1"/>
    </xf>
    <xf numFmtId="41" fontId="77" fillId="0" borderId="35" xfId="35" applyFont="1" applyFill="1" applyBorder="1" applyAlignment="1">
      <alignment vertical="center"/>
    </xf>
    <xf numFmtId="41" fontId="14" fillId="0" borderId="49" xfId="35" applyFont="1" applyFill="1" applyBorder="1" applyAlignment="1">
      <alignment vertical="center" shrinkToFit="1"/>
    </xf>
    <xf numFmtId="0" fontId="79" fillId="36" borderId="80" xfId="84" applyFont="1" applyFill="1" applyBorder="1" applyAlignment="1">
      <alignment horizontal="center" vertical="center"/>
    </xf>
    <xf numFmtId="0" fontId="79" fillId="36" borderId="81" xfId="84" applyFont="1" applyFill="1" applyBorder="1" applyAlignment="1">
      <alignment horizontal="center" vertical="center" shrinkToFit="1"/>
    </xf>
    <xf numFmtId="41" fontId="79" fillId="36" borderId="81" xfId="36" applyFont="1" applyFill="1" applyBorder="1" applyAlignment="1">
      <alignment horizontal="center" vertical="center" wrapText="1" shrinkToFit="1"/>
    </xf>
    <xf numFmtId="41" fontId="14" fillId="33" borderId="12" xfId="36" applyFont="1" applyFill="1" applyBorder="1" applyAlignment="1">
      <alignment horizontal="right" vertical="center" shrinkToFit="1"/>
    </xf>
    <xf numFmtId="0" fontId="14" fillId="33" borderId="31" xfId="84" applyFont="1" applyFill="1" applyBorder="1">
      <alignment vertical="center"/>
    </xf>
    <xf numFmtId="0" fontId="14" fillId="33" borderId="11" xfId="84" applyFont="1" applyFill="1" applyBorder="1">
      <alignment vertical="center"/>
    </xf>
    <xf numFmtId="41" fontId="77" fillId="33" borderId="35" xfId="35" applyFont="1" applyFill="1" applyBorder="1" applyAlignment="1">
      <alignment vertical="center"/>
    </xf>
    <xf numFmtId="49" fontId="14" fillId="33" borderId="31" xfId="84" applyNumberFormat="1" applyFont="1" applyFill="1" applyBorder="1" applyAlignment="1">
      <alignment horizontal="left" vertical="center" shrinkToFit="1"/>
    </xf>
    <xf numFmtId="49" fontId="14" fillId="33" borderId="11" xfId="84" applyNumberFormat="1" applyFont="1" applyFill="1" applyBorder="1" applyAlignment="1">
      <alignment horizontal="center" vertical="center" shrinkToFit="1"/>
    </xf>
    <xf numFmtId="180" fontId="14" fillId="33" borderId="11" xfId="84" applyNumberFormat="1" applyFont="1" applyFill="1" applyBorder="1" applyAlignment="1">
      <alignment horizontal="right" vertical="center" shrinkToFit="1"/>
    </xf>
    <xf numFmtId="176" fontId="14" fillId="33" borderId="11" xfId="84" applyNumberFormat="1" applyFont="1" applyFill="1" applyBorder="1" applyAlignment="1">
      <alignment horizontal="center" vertical="center" shrinkToFit="1"/>
    </xf>
    <xf numFmtId="178" fontId="14" fillId="33" borderId="11" xfId="84" applyNumberFormat="1" applyFont="1" applyFill="1" applyBorder="1" applyAlignment="1">
      <alignment horizontal="right" vertical="center" shrinkToFit="1"/>
    </xf>
    <xf numFmtId="179" fontId="14" fillId="33" borderId="11" xfId="84" applyNumberFormat="1" applyFont="1" applyFill="1" applyBorder="1" applyAlignment="1">
      <alignment horizontal="right" vertical="center" shrinkToFit="1"/>
    </xf>
    <xf numFmtId="41" fontId="77" fillId="33" borderId="35" xfId="35" applyFont="1" applyFill="1" applyBorder="1" applyAlignment="1">
      <alignment horizontal="center" vertical="center" shrinkToFit="1"/>
    </xf>
    <xf numFmtId="41" fontId="14" fillId="33" borderId="30" xfId="36" applyFont="1" applyFill="1" applyBorder="1" applyAlignment="1">
      <alignment horizontal="right" vertical="center" shrinkToFit="1"/>
    </xf>
    <xf numFmtId="177" fontId="78" fillId="33" borderId="21" xfId="84" quotePrefix="1" applyNumberFormat="1" applyFont="1" applyFill="1" applyBorder="1" applyAlignment="1">
      <alignment horizontal="right" vertical="center" shrinkToFit="1"/>
    </xf>
    <xf numFmtId="178" fontId="14" fillId="33" borderId="21" xfId="84" applyNumberFormat="1" applyFont="1" applyFill="1" applyBorder="1" applyAlignment="1">
      <alignment horizontal="right" vertical="center" shrinkToFit="1"/>
    </xf>
    <xf numFmtId="41" fontId="77" fillId="33" borderId="33" xfId="35" quotePrefix="1" applyFont="1" applyFill="1" applyBorder="1" applyAlignment="1">
      <alignment horizontal="center" vertical="center" shrinkToFit="1"/>
    </xf>
    <xf numFmtId="0" fontId="14" fillId="33" borderId="31" xfId="84" applyFont="1" applyFill="1" applyBorder="1" applyAlignment="1">
      <alignment horizontal="center" vertical="center" shrinkToFit="1"/>
    </xf>
    <xf numFmtId="0" fontId="14" fillId="33" borderId="11" xfId="84" applyFont="1" applyFill="1" applyBorder="1" applyAlignment="1">
      <alignment horizontal="center" vertical="center" shrinkToFit="1"/>
    </xf>
    <xf numFmtId="180" fontId="14" fillId="33" borderId="11" xfId="84" applyNumberFormat="1" applyFont="1" applyFill="1" applyBorder="1" applyAlignment="1">
      <alignment vertical="center" shrinkToFit="1"/>
    </xf>
    <xf numFmtId="0" fontId="14" fillId="33" borderId="11" xfId="84" applyFont="1" applyFill="1" applyBorder="1" applyAlignment="1">
      <alignment vertical="center" shrinkToFit="1"/>
    </xf>
    <xf numFmtId="41" fontId="77" fillId="33" borderId="35" xfId="35" applyFont="1" applyFill="1" applyBorder="1" applyAlignment="1">
      <alignment vertical="center" shrinkToFit="1"/>
    </xf>
    <xf numFmtId="49" fontId="14" fillId="33" borderId="31" xfId="84" applyNumberFormat="1" applyFont="1" applyFill="1" applyBorder="1" applyAlignment="1">
      <alignment horizontal="center" vertical="center" shrinkToFit="1"/>
    </xf>
    <xf numFmtId="177" fontId="14" fillId="33" borderId="11" xfId="84" applyNumberFormat="1" applyFont="1" applyFill="1" applyBorder="1" applyAlignment="1">
      <alignment horizontal="right" vertical="center" shrinkToFit="1"/>
    </xf>
    <xf numFmtId="180" fontId="14" fillId="35" borderId="11" xfId="36" applyNumberFormat="1" applyFont="1" applyFill="1" applyBorder="1" applyAlignment="1">
      <alignment horizontal="right" vertical="center" shrinkToFit="1"/>
    </xf>
    <xf numFmtId="41" fontId="14" fillId="35" borderId="11" xfId="36" applyFont="1" applyFill="1" applyBorder="1" applyAlignment="1">
      <alignment horizontal="right" vertical="center" shrinkToFit="1"/>
    </xf>
    <xf numFmtId="41" fontId="14" fillId="35" borderId="35" xfId="35" applyFont="1" applyFill="1" applyBorder="1" applyAlignment="1">
      <alignment horizontal="right" vertical="center" shrinkToFit="1"/>
    </xf>
    <xf numFmtId="0" fontId="14" fillId="0" borderId="0" xfId="84" applyFont="1" applyFill="1" applyBorder="1" applyAlignment="1">
      <alignment horizontal="center" vertical="center" shrinkToFit="1"/>
    </xf>
    <xf numFmtId="0" fontId="14" fillId="35" borderId="12" xfId="84" applyFont="1" applyFill="1" applyBorder="1" applyAlignment="1">
      <alignment horizontal="left" vertical="center" wrapText="1" shrinkToFit="1"/>
    </xf>
    <xf numFmtId="0" fontId="14" fillId="0" borderId="36" xfId="80" applyFont="1" applyFill="1" applyBorder="1" applyAlignment="1">
      <alignment horizontal="left" shrinkToFit="1"/>
    </xf>
    <xf numFmtId="0" fontId="14" fillId="0" borderId="47" xfId="84" applyFont="1" applyFill="1" applyBorder="1" applyAlignment="1">
      <alignment horizontal="left" vertical="center" shrinkToFit="1"/>
    </xf>
    <xf numFmtId="0" fontId="14" fillId="0" borderId="50" xfId="84" applyFont="1" applyFill="1" applyBorder="1" applyAlignment="1">
      <alignment horizontal="left" vertical="center" shrinkToFit="1"/>
    </xf>
    <xf numFmtId="0" fontId="14" fillId="0" borderId="43" xfId="84" applyFont="1" applyFill="1" applyBorder="1" applyAlignment="1">
      <alignment horizontal="left" vertical="center" shrinkToFit="1"/>
    </xf>
    <xf numFmtId="0" fontId="14" fillId="0" borderId="44" xfId="80" applyFont="1" applyFill="1" applyBorder="1" applyAlignment="1">
      <alignment horizontal="left" shrinkToFit="1"/>
    </xf>
    <xf numFmtId="0" fontId="14" fillId="0" borderId="44" xfId="90" applyFont="1" applyFill="1" applyBorder="1" applyAlignment="1">
      <alignment horizontal="left" shrinkToFit="1"/>
    </xf>
    <xf numFmtId="0" fontId="14" fillId="0" borderId="44" xfId="84" applyFont="1" applyFill="1" applyBorder="1" applyAlignment="1">
      <alignment horizontal="left" vertical="center" shrinkToFit="1"/>
    </xf>
    <xf numFmtId="0" fontId="14" fillId="0" borderId="30" xfId="84" applyFont="1" applyFill="1" applyBorder="1" applyAlignment="1">
      <alignment horizontal="left" vertical="center" shrinkToFit="1"/>
    </xf>
    <xf numFmtId="41" fontId="14" fillId="0" borderId="45" xfId="36" applyFont="1" applyFill="1" applyBorder="1" applyAlignment="1">
      <alignment horizontal="right" vertical="center" shrinkToFit="1"/>
    </xf>
    <xf numFmtId="41" fontId="14" fillId="0" borderId="48" xfId="36" applyFont="1" applyFill="1" applyBorder="1" applyAlignment="1">
      <alignment horizontal="right" vertical="center" shrinkToFit="1"/>
    </xf>
    <xf numFmtId="0" fontId="14" fillId="0" borderId="68" xfId="84" applyFont="1" applyFill="1" applyBorder="1" applyAlignment="1">
      <alignment horizontal="left" vertical="center" shrinkToFit="1"/>
    </xf>
    <xf numFmtId="0" fontId="14" fillId="0" borderId="28" xfId="84" applyFont="1" applyFill="1" applyBorder="1" applyAlignment="1">
      <alignment horizontal="center" vertical="center" shrinkToFit="1"/>
    </xf>
    <xf numFmtId="180" fontId="78" fillId="0" borderId="28" xfId="84" applyNumberFormat="1" applyFont="1" applyFill="1" applyBorder="1" applyAlignment="1">
      <alignment horizontal="right" vertical="center" shrinkToFit="1"/>
    </xf>
    <xf numFmtId="176" fontId="78" fillId="0" borderId="28" xfId="84" applyNumberFormat="1" applyFont="1" applyFill="1" applyBorder="1" applyAlignment="1">
      <alignment horizontal="center" vertical="center" shrinkToFit="1"/>
    </xf>
    <xf numFmtId="198" fontId="14" fillId="0" borderId="28" xfId="35" applyNumberFormat="1" applyFont="1" applyFill="1" applyBorder="1" applyAlignment="1">
      <alignment horizontal="right" vertical="center" shrinkToFit="1"/>
    </xf>
    <xf numFmtId="178" fontId="78" fillId="0" borderId="28" xfId="84" applyNumberFormat="1" applyFont="1" applyFill="1" applyBorder="1" applyAlignment="1">
      <alignment horizontal="right" vertical="center" shrinkToFit="1"/>
    </xf>
    <xf numFmtId="41" fontId="14" fillId="0" borderId="51" xfId="36" applyFont="1" applyFill="1" applyBorder="1" applyAlignment="1">
      <alignment horizontal="right" vertical="center" shrinkToFit="1"/>
    </xf>
    <xf numFmtId="0" fontId="14" fillId="0" borderId="52" xfId="84" applyFont="1" applyFill="1" applyBorder="1" applyAlignment="1">
      <alignment horizontal="left" vertical="center" shrinkToFit="1"/>
    </xf>
    <xf numFmtId="0" fontId="14" fillId="0" borderId="37" xfId="84" applyFont="1" applyFill="1" applyBorder="1" applyAlignment="1">
      <alignment horizontal="center" vertical="center" shrinkToFit="1"/>
    </xf>
    <xf numFmtId="180" fontId="78" fillId="0" borderId="37" xfId="84" applyNumberFormat="1" applyFont="1" applyFill="1" applyBorder="1" applyAlignment="1">
      <alignment horizontal="right" vertical="center" shrinkToFit="1"/>
    </xf>
    <xf numFmtId="176" fontId="78" fillId="0" borderId="37" xfId="84" applyNumberFormat="1" applyFont="1" applyFill="1" applyBorder="1" applyAlignment="1">
      <alignment horizontal="center" vertical="center" shrinkToFit="1"/>
    </xf>
    <xf numFmtId="178" fontId="78" fillId="0" borderId="37" xfId="84" applyNumberFormat="1" applyFont="1" applyFill="1" applyBorder="1" applyAlignment="1">
      <alignment horizontal="right" vertical="center" shrinkToFit="1"/>
    </xf>
    <xf numFmtId="0" fontId="14" fillId="0" borderId="12" xfId="84" applyFont="1" applyFill="1" applyBorder="1" applyAlignment="1">
      <alignment horizontal="left" vertical="center" wrapText="1" shrinkToFit="1"/>
    </xf>
    <xf numFmtId="41" fontId="14" fillId="0" borderId="35" xfId="35" applyFont="1" applyFill="1" applyBorder="1" applyAlignment="1">
      <alignment vertical="center" shrinkToFit="1"/>
    </xf>
    <xf numFmtId="41" fontId="14" fillId="0" borderId="29" xfId="36" applyFont="1" applyFill="1" applyBorder="1" applyAlignment="1">
      <alignment horizontal="right" vertical="center" shrinkToFit="1"/>
    </xf>
    <xf numFmtId="41" fontId="14" fillId="0" borderId="42" xfId="36" applyFont="1" applyFill="1" applyBorder="1" applyAlignment="1">
      <alignment horizontal="right" vertical="center" shrinkToFit="1"/>
    </xf>
    <xf numFmtId="0" fontId="77" fillId="0" borderId="43" xfId="84" applyFont="1" applyFill="1" applyBorder="1" applyAlignment="1">
      <alignment horizontal="left" vertical="center" shrinkToFit="1"/>
    </xf>
    <xf numFmtId="0" fontId="77" fillId="0" borderId="43" xfId="84" applyFont="1" applyFill="1" applyBorder="1" applyAlignment="1">
      <alignment horizontal="center" vertical="center" shrinkToFit="1"/>
    </xf>
    <xf numFmtId="0" fontId="77" fillId="37" borderId="75" xfId="84" applyFont="1" applyFill="1" applyBorder="1" applyAlignment="1">
      <alignment horizontal="left" vertical="center" shrinkToFit="1"/>
    </xf>
    <xf numFmtId="0" fontId="14" fillId="37" borderId="73" xfId="84" applyFont="1" applyFill="1" applyBorder="1" applyAlignment="1">
      <alignment horizontal="left" vertical="center" shrinkToFit="1"/>
    </xf>
    <xf numFmtId="180" fontId="14" fillId="37" borderId="57" xfId="84" applyNumberFormat="1" applyFont="1" applyFill="1" applyBorder="1" applyAlignment="1">
      <alignment horizontal="center" vertical="center" shrinkToFit="1"/>
    </xf>
    <xf numFmtId="41" fontId="14" fillId="37" borderId="58" xfId="35" applyFont="1" applyFill="1" applyBorder="1" applyAlignment="1">
      <alignment horizontal="center" vertical="center" shrinkToFit="1"/>
    </xf>
    <xf numFmtId="41" fontId="14" fillId="37" borderId="30" xfId="36" applyFont="1" applyFill="1" applyBorder="1" applyAlignment="1">
      <alignment horizontal="right" vertical="center" shrinkToFit="1"/>
    </xf>
    <xf numFmtId="0" fontId="14" fillId="37" borderId="20" xfId="84" applyFont="1" applyFill="1" applyBorder="1" applyAlignment="1">
      <alignment horizontal="left" vertical="center" shrinkToFit="1"/>
    </xf>
    <xf numFmtId="0" fontId="14" fillId="37" borderId="21" xfId="84" applyFont="1" applyFill="1" applyBorder="1" applyAlignment="1">
      <alignment horizontal="center" vertical="center" shrinkToFit="1"/>
    </xf>
    <xf numFmtId="180" fontId="14" fillId="37" borderId="21" xfId="36" applyNumberFormat="1" applyFont="1" applyFill="1" applyBorder="1" applyAlignment="1">
      <alignment horizontal="right" vertical="center" shrinkToFit="1"/>
    </xf>
    <xf numFmtId="41" fontId="14" fillId="37" borderId="21" xfId="36" applyFont="1" applyFill="1" applyBorder="1" applyAlignment="1">
      <alignment horizontal="right" vertical="center" shrinkToFit="1"/>
    </xf>
    <xf numFmtId="41" fontId="14" fillId="37" borderId="33" xfId="35" applyFont="1" applyFill="1" applyBorder="1" applyAlignment="1">
      <alignment horizontal="right" vertical="center" shrinkToFit="1"/>
    </xf>
    <xf numFmtId="0" fontId="77" fillId="37" borderId="14" xfId="84" applyFont="1" applyFill="1" applyBorder="1" applyAlignment="1">
      <alignment horizontal="left" vertical="center" shrinkToFit="1"/>
    </xf>
    <xf numFmtId="41" fontId="14" fillId="0" borderId="19" xfId="36" applyNumberFormat="1" applyFont="1" applyFill="1" applyBorder="1" applyAlignment="1">
      <alignment horizontal="right" vertical="center" shrinkToFit="1"/>
    </xf>
    <xf numFmtId="41" fontId="79" fillId="31" borderId="68" xfId="84" applyNumberFormat="1" applyFont="1" applyFill="1" applyBorder="1" applyAlignment="1">
      <alignment horizontal="left" vertical="center" shrinkToFit="1"/>
    </xf>
    <xf numFmtId="41" fontId="79" fillId="31" borderId="28" xfId="84" applyNumberFormat="1" applyFont="1" applyFill="1" applyBorder="1" applyAlignment="1">
      <alignment horizontal="center" vertical="center" shrinkToFit="1"/>
    </xf>
    <xf numFmtId="180" fontId="79" fillId="31" borderId="28" xfId="84" applyNumberFormat="1" applyFont="1" applyFill="1" applyBorder="1" applyAlignment="1">
      <alignment horizontal="center" vertical="center" shrinkToFit="1"/>
    </xf>
    <xf numFmtId="0" fontId="79" fillId="31" borderId="28" xfId="84" applyFont="1" applyFill="1" applyBorder="1" applyAlignment="1">
      <alignment horizontal="center" vertical="center" shrinkToFit="1"/>
    </xf>
    <xf numFmtId="41" fontId="79" fillId="31" borderId="49" xfId="35" applyFont="1" applyFill="1" applyBorder="1" applyAlignment="1">
      <alignment horizontal="center" vertical="center" shrinkToFit="1"/>
    </xf>
    <xf numFmtId="180" fontId="77" fillId="31" borderId="83" xfId="84" applyNumberFormat="1" applyFont="1" applyFill="1" applyBorder="1" applyAlignment="1">
      <alignment horizontal="center" vertical="center" shrinkToFit="1"/>
    </xf>
    <xf numFmtId="41" fontId="77" fillId="31" borderId="84" xfId="35" applyNumberFormat="1" applyFont="1" applyFill="1" applyBorder="1" applyAlignment="1">
      <alignment horizontal="center" vertical="center" shrinkToFit="1"/>
    </xf>
    <xf numFmtId="41" fontId="77" fillId="31" borderId="84" xfId="35" applyFont="1" applyFill="1" applyBorder="1" applyAlignment="1">
      <alignment horizontal="center" vertical="center" shrinkToFit="1"/>
    </xf>
    <xf numFmtId="41" fontId="77" fillId="31" borderId="85" xfId="84" applyNumberFormat="1" applyFont="1" applyFill="1" applyBorder="1" applyAlignment="1">
      <alignment horizontal="left" vertical="center" shrinkToFit="1"/>
    </xf>
    <xf numFmtId="0" fontId="77" fillId="31" borderId="83" xfId="84" applyFont="1" applyFill="1" applyBorder="1" applyAlignment="1">
      <alignment horizontal="center" vertical="center" shrinkToFit="1"/>
    </xf>
    <xf numFmtId="176" fontId="77" fillId="31" borderId="87" xfId="35" applyNumberFormat="1" applyFont="1" applyFill="1" applyBorder="1" applyAlignment="1">
      <alignment horizontal="center" vertical="center" shrinkToFit="1"/>
    </xf>
    <xf numFmtId="41" fontId="77" fillId="33" borderId="20" xfId="35" applyFont="1" applyFill="1" applyBorder="1" applyAlignment="1">
      <alignment vertical="center" shrinkToFit="1"/>
    </xf>
    <xf numFmtId="41" fontId="77" fillId="33" borderId="21" xfId="35" applyFont="1" applyFill="1" applyBorder="1" applyAlignment="1">
      <alignment vertical="center" shrinkToFit="1"/>
    </xf>
    <xf numFmtId="0" fontId="77" fillId="36" borderId="101" xfId="35" applyNumberFormat="1" applyFont="1" applyFill="1" applyBorder="1" applyAlignment="1">
      <alignment horizontal="center" vertical="center" wrapText="1" shrinkToFit="1"/>
    </xf>
    <xf numFmtId="41" fontId="77" fillId="31" borderId="90" xfId="35" applyNumberFormat="1" applyFont="1" applyFill="1" applyBorder="1" applyAlignment="1">
      <alignment horizontal="center" vertical="center" shrinkToFit="1"/>
    </xf>
    <xf numFmtId="41" fontId="14" fillId="35" borderId="51" xfId="36" applyFont="1" applyFill="1" applyBorder="1" applyAlignment="1">
      <alignment vertical="center" shrinkToFit="1"/>
    </xf>
    <xf numFmtId="41" fontId="14" fillId="33" borderId="29" xfId="36" applyFont="1" applyFill="1" applyBorder="1" applyAlignment="1">
      <alignment vertical="center" shrinkToFit="1"/>
    </xf>
    <xf numFmtId="41" fontId="14" fillId="0" borderId="0" xfId="36" applyFont="1" applyFill="1" applyBorder="1" applyAlignment="1">
      <alignment vertical="center" shrinkToFit="1"/>
    </xf>
    <xf numFmtId="41" fontId="14" fillId="0" borderId="45" xfId="36" applyFont="1" applyFill="1" applyBorder="1" applyAlignment="1">
      <alignment vertical="center" shrinkToFit="1"/>
    </xf>
    <xf numFmtId="41" fontId="14" fillId="33" borderId="29" xfId="36" applyNumberFormat="1" applyFont="1" applyFill="1" applyBorder="1" applyAlignment="1">
      <alignment vertical="center" shrinkToFit="1"/>
    </xf>
    <xf numFmtId="41" fontId="14" fillId="0" borderId="45" xfId="36" applyNumberFormat="1" applyFont="1" applyFill="1" applyBorder="1" applyAlignment="1">
      <alignment vertical="center" shrinkToFit="1"/>
    </xf>
    <xf numFmtId="41" fontId="14" fillId="0" borderId="42" xfId="36" applyNumberFormat="1" applyFont="1" applyFill="1" applyBorder="1" applyAlignment="1">
      <alignment vertical="center" shrinkToFit="1"/>
    </xf>
    <xf numFmtId="41" fontId="14" fillId="33" borderId="42" xfId="36" applyNumberFormat="1" applyFont="1" applyFill="1" applyBorder="1" applyAlignment="1">
      <alignment horizontal="center" vertical="center" shrinkToFit="1"/>
    </xf>
    <xf numFmtId="41" fontId="14" fillId="0" borderId="0" xfId="36" applyNumberFormat="1" applyFont="1" applyFill="1" applyBorder="1" applyAlignment="1">
      <alignment horizontal="center" vertical="center" shrinkToFit="1"/>
    </xf>
    <xf numFmtId="41" fontId="14" fillId="33" borderId="11" xfId="36" applyFont="1" applyFill="1" applyBorder="1" applyAlignment="1">
      <alignment vertical="center" shrinkToFit="1"/>
    </xf>
    <xf numFmtId="41" fontId="14" fillId="35" borderId="29" xfId="36" applyFont="1" applyFill="1" applyBorder="1" applyAlignment="1">
      <alignment horizontal="center" vertical="center" shrinkToFit="1"/>
    </xf>
    <xf numFmtId="41" fontId="14" fillId="33" borderId="29" xfId="36" applyFont="1" applyFill="1" applyBorder="1" applyAlignment="1">
      <alignment horizontal="center" vertical="center" shrinkToFit="1"/>
    </xf>
    <xf numFmtId="41" fontId="14" fillId="0" borderId="51" xfId="36" applyFont="1" applyFill="1" applyBorder="1" applyAlignment="1">
      <alignment vertical="center" shrinkToFit="1"/>
    </xf>
    <xf numFmtId="41" fontId="14" fillId="0" borderId="42" xfId="36" applyFont="1" applyFill="1" applyBorder="1" applyAlignment="1">
      <alignment vertical="center" shrinkToFit="1"/>
    </xf>
    <xf numFmtId="41" fontId="14" fillId="0" borderId="29" xfId="36" applyFont="1" applyFill="1" applyBorder="1" applyAlignment="1">
      <alignment vertical="center" shrinkToFit="1"/>
    </xf>
    <xf numFmtId="41" fontId="14" fillId="0" borderId="48" xfId="36" applyFont="1" applyFill="1" applyBorder="1" applyAlignment="1">
      <alignment vertical="center" shrinkToFit="1"/>
    </xf>
    <xf numFmtId="0" fontId="77" fillId="36" borderId="44" xfId="35" applyNumberFormat="1" applyFont="1" applyFill="1" applyBorder="1" applyAlignment="1">
      <alignment horizontal="center" vertical="center" wrapText="1" shrinkToFit="1"/>
    </xf>
    <xf numFmtId="0" fontId="77" fillId="36" borderId="106" xfId="35" applyNumberFormat="1" applyFont="1" applyFill="1" applyBorder="1" applyAlignment="1">
      <alignment horizontal="center" vertical="center" wrapText="1" shrinkToFit="1"/>
    </xf>
    <xf numFmtId="0" fontId="77" fillId="36" borderId="45" xfId="35" applyNumberFormat="1" applyFont="1" applyFill="1" applyBorder="1" applyAlignment="1">
      <alignment horizontal="center" vertical="center" wrapText="1" shrinkToFit="1"/>
    </xf>
    <xf numFmtId="0" fontId="77" fillId="36" borderId="55" xfId="35" applyNumberFormat="1" applyFont="1" applyFill="1" applyBorder="1" applyAlignment="1">
      <alignment horizontal="center" vertical="center" wrapText="1" shrinkToFit="1"/>
    </xf>
    <xf numFmtId="41" fontId="77" fillId="31" borderId="102" xfId="35" applyFont="1" applyFill="1" applyBorder="1" applyAlignment="1">
      <alignment horizontal="center" vertical="center" shrinkToFit="1"/>
    </xf>
    <xf numFmtId="41" fontId="14" fillId="35" borderId="36" xfId="35" applyFont="1" applyFill="1" applyBorder="1" applyAlignment="1">
      <alignment vertical="center" shrinkToFit="1"/>
    </xf>
    <xf numFmtId="41" fontId="14" fillId="35" borderId="104" xfId="35" applyFont="1" applyFill="1" applyBorder="1" applyAlignment="1">
      <alignment vertical="center" shrinkToFit="1"/>
    </xf>
    <xf numFmtId="41" fontId="14" fillId="33" borderId="12" xfId="35" applyFont="1" applyFill="1" applyBorder="1" applyAlignment="1">
      <alignment vertical="center" shrinkToFit="1"/>
    </xf>
    <xf numFmtId="41" fontId="14" fillId="33" borderId="105" xfId="35" applyFont="1" applyFill="1" applyBorder="1" applyAlignment="1">
      <alignment vertical="center" shrinkToFit="1"/>
    </xf>
    <xf numFmtId="41" fontId="14" fillId="0" borderId="106" xfId="35" applyFont="1" applyFill="1" applyBorder="1" applyAlignment="1">
      <alignment vertical="center" shrinkToFit="1"/>
    </xf>
    <xf numFmtId="41" fontId="14" fillId="0" borderId="44" xfId="35" applyFont="1" applyFill="1" applyBorder="1" applyAlignment="1">
      <alignment vertical="center" shrinkToFit="1"/>
    </xf>
    <xf numFmtId="41" fontId="14" fillId="0" borderId="30" xfId="35" applyFont="1" applyFill="1" applyBorder="1" applyAlignment="1">
      <alignment vertical="center" shrinkToFit="1"/>
    </xf>
    <xf numFmtId="41" fontId="14" fillId="0" borderId="107" xfId="35" applyFont="1" applyFill="1" applyBorder="1" applyAlignment="1">
      <alignment vertical="center" shrinkToFit="1"/>
    </xf>
    <xf numFmtId="41" fontId="14" fillId="33" borderId="30" xfId="35" applyFont="1" applyFill="1" applyBorder="1" applyAlignment="1">
      <alignment horizontal="center" vertical="center" shrinkToFit="1"/>
    </xf>
    <xf numFmtId="41" fontId="14" fillId="33" borderId="107" xfId="35" applyFont="1" applyFill="1" applyBorder="1" applyAlignment="1">
      <alignment horizontal="center" vertical="center" shrinkToFit="1"/>
    </xf>
    <xf numFmtId="41" fontId="14" fillId="0" borderId="106" xfId="35" applyFont="1" applyFill="1" applyBorder="1" applyAlignment="1">
      <alignment horizontal="center" vertical="center" shrinkToFit="1"/>
    </xf>
    <xf numFmtId="41" fontId="14" fillId="35" borderId="12" xfId="35" applyFont="1" applyFill="1" applyBorder="1" applyAlignment="1">
      <alignment horizontal="center" vertical="center" shrinkToFit="1"/>
    </xf>
    <xf numFmtId="41" fontId="14" fillId="35" borderId="105" xfId="35" applyFont="1" applyFill="1" applyBorder="1" applyAlignment="1">
      <alignment horizontal="center" vertical="center" shrinkToFit="1"/>
    </xf>
    <xf numFmtId="41" fontId="14" fillId="33" borderId="12" xfId="35" applyFont="1" applyFill="1" applyBorder="1" applyAlignment="1">
      <alignment horizontal="center" vertical="center" shrinkToFit="1"/>
    </xf>
    <xf numFmtId="41" fontId="14" fillId="33" borderId="105" xfId="35" applyFont="1" applyFill="1" applyBorder="1" applyAlignment="1">
      <alignment horizontal="center" vertical="center" shrinkToFit="1"/>
    </xf>
    <xf numFmtId="41" fontId="14" fillId="0" borderId="36" xfId="35" applyFont="1" applyFill="1" applyBorder="1" applyAlignment="1">
      <alignment vertical="center" shrinkToFit="1"/>
    </xf>
    <xf numFmtId="41" fontId="14" fillId="0" borderId="104" xfId="35" applyFont="1" applyFill="1" applyBorder="1" applyAlignment="1">
      <alignment vertical="center" shrinkToFit="1"/>
    </xf>
    <xf numFmtId="41" fontId="14" fillId="0" borderId="105" xfId="35" applyFont="1" applyFill="1" applyBorder="1" applyAlignment="1">
      <alignment vertical="center" shrinkToFit="1"/>
    </xf>
    <xf numFmtId="41" fontId="14" fillId="0" borderId="108" xfId="35" applyFont="1" applyFill="1" applyBorder="1" applyAlignment="1">
      <alignment vertical="center" shrinkToFit="1"/>
    </xf>
    <xf numFmtId="41" fontId="14" fillId="0" borderId="109" xfId="35" applyFont="1" applyFill="1" applyBorder="1" applyAlignment="1">
      <alignment vertical="center" shrinkToFit="1"/>
    </xf>
    <xf numFmtId="41" fontId="14" fillId="0" borderId="94" xfId="36" applyFont="1" applyFill="1" applyBorder="1" applyAlignment="1">
      <alignment vertical="center" shrinkToFit="1"/>
    </xf>
    <xf numFmtId="0" fontId="77" fillId="36" borderId="111" xfId="35" applyNumberFormat="1" applyFont="1" applyFill="1" applyBorder="1" applyAlignment="1">
      <alignment horizontal="center" vertical="center" wrapText="1" shrinkToFit="1"/>
    </xf>
    <xf numFmtId="41" fontId="14" fillId="0" borderId="115" xfId="36" applyFont="1" applyFill="1" applyBorder="1" applyAlignment="1">
      <alignment vertical="center" shrinkToFit="1"/>
    </xf>
    <xf numFmtId="41" fontId="14" fillId="0" borderId="114" xfId="36" applyFont="1" applyFill="1" applyBorder="1" applyAlignment="1">
      <alignment vertical="center" shrinkToFit="1"/>
    </xf>
    <xf numFmtId="41" fontId="14" fillId="0" borderId="116" xfId="36" applyFont="1" applyFill="1" applyBorder="1" applyAlignment="1">
      <alignment vertical="center" shrinkToFit="1"/>
    </xf>
    <xf numFmtId="41" fontId="14" fillId="0" borderId="117" xfId="36" applyFont="1" applyFill="1" applyBorder="1" applyAlignment="1">
      <alignment vertical="center" shrinkToFit="1"/>
    </xf>
    <xf numFmtId="41" fontId="14" fillId="0" borderId="29" xfId="36" applyFont="1" applyFill="1" applyBorder="1" applyAlignment="1">
      <alignment horizontal="center" vertical="center" shrinkToFit="1"/>
    </xf>
    <xf numFmtId="41" fontId="14" fillId="37" borderId="42" xfId="36" applyFont="1" applyFill="1" applyBorder="1" applyAlignment="1">
      <alignment vertical="center" shrinkToFit="1"/>
    </xf>
    <xf numFmtId="41" fontId="79" fillId="31" borderId="119" xfId="36" applyNumberFormat="1" applyFont="1" applyFill="1" applyBorder="1" applyAlignment="1">
      <alignment horizontal="center" vertical="center" shrinkToFit="1"/>
    </xf>
    <xf numFmtId="41" fontId="14" fillId="0" borderId="115" xfId="36" applyFont="1" applyFill="1" applyBorder="1" applyAlignment="1">
      <alignment horizontal="center" vertical="center" shrinkToFit="1"/>
    </xf>
    <xf numFmtId="41" fontId="14" fillId="37" borderId="116" xfId="36" applyFont="1" applyFill="1" applyBorder="1" applyAlignment="1">
      <alignment vertical="center" shrinkToFit="1"/>
    </xf>
    <xf numFmtId="41" fontId="14" fillId="37" borderId="55" xfId="84" applyNumberFormat="1" applyFont="1" applyFill="1" applyBorder="1" applyAlignment="1">
      <alignment vertical="center" shrinkToFit="1"/>
    </xf>
    <xf numFmtId="41" fontId="14" fillId="0" borderId="29" xfId="36" applyNumberFormat="1" applyFont="1" applyFill="1" applyBorder="1" applyAlignment="1">
      <alignment vertical="center" shrinkToFit="1"/>
    </xf>
    <xf numFmtId="41" fontId="14" fillId="37" borderId="113" xfId="84" applyNumberFormat="1" applyFont="1" applyFill="1" applyBorder="1" applyAlignment="1">
      <alignment vertical="center" shrinkToFit="1"/>
    </xf>
    <xf numFmtId="41" fontId="14" fillId="0" borderId="117" xfId="36" applyNumberFormat="1" applyFont="1" applyFill="1" applyBorder="1" applyAlignment="1">
      <alignment horizontal="center" vertical="center" shrinkToFit="1"/>
    </xf>
    <xf numFmtId="41" fontId="14" fillId="38" borderId="55" xfId="84" applyNumberFormat="1" applyFont="1" applyFill="1" applyBorder="1" applyAlignment="1">
      <alignment vertical="center" shrinkToFit="1"/>
    </xf>
    <xf numFmtId="0" fontId="14" fillId="38" borderId="73" xfId="84" applyFont="1" applyFill="1" applyBorder="1" applyAlignment="1">
      <alignment horizontal="left" vertical="center" shrinkToFit="1"/>
    </xf>
    <xf numFmtId="0" fontId="14" fillId="38" borderId="57" xfId="84" applyFont="1" applyFill="1" applyBorder="1" applyAlignment="1">
      <alignment horizontal="center" vertical="center" shrinkToFit="1"/>
    </xf>
    <xf numFmtId="180" fontId="14" fillId="38" borderId="57" xfId="84" applyNumberFormat="1" applyFont="1" applyFill="1" applyBorder="1" applyAlignment="1">
      <alignment horizontal="center" vertical="center" shrinkToFit="1"/>
    </xf>
    <xf numFmtId="41" fontId="14" fillId="38" borderId="58" xfId="35" applyFont="1" applyFill="1" applyBorder="1" applyAlignment="1">
      <alignment horizontal="center" vertical="center" shrinkToFit="1"/>
    </xf>
    <xf numFmtId="0" fontId="77" fillId="38" borderId="13" xfId="84" applyFont="1" applyFill="1" applyBorder="1" applyAlignment="1">
      <alignment horizontal="left" vertical="center" shrinkToFit="1"/>
    </xf>
    <xf numFmtId="41" fontId="14" fillId="38" borderId="42" xfId="36" applyFont="1" applyFill="1" applyBorder="1" applyAlignment="1">
      <alignment vertical="center" shrinkToFit="1"/>
    </xf>
    <xf numFmtId="41" fontId="14" fillId="38" borderId="30" xfId="36" applyFont="1" applyFill="1" applyBorder="1" applyAlignment="1">
      <alignment horizontal="right" vertical="center" shrinkToFit="1"/>
    </xf>
    <xf numFmtId="0" fontId="14" fillId="38" borderId="20" xfId="84" applyFont="1" applyFill="1" applyBorder="1" applyAlignment="1">
      <alignment horizontal="left" vertical="center" shrinkToFit="1"/>
    </xf>
    <xf numFmtId="0" fontId="14" fillId="38" borderId="21" xfId="84" applyFont="1" applyFill="1" applyBorder="1" applyAlignment="1">
      <alignment horizontal="center" vertical="center" shrinkToFit="1"/>
    </xf>
    <xf numFmtId="180" fontId="14" fillId="38" borderId="21" xfId="36" applyNumberFormat="1" applyFont="1" applyFill="1" applyBorder="1" applyAlignment="1">
      <alignment horizontal="right" vertical="center" shrinkToFit="1"/>
    </xf>
    <xf numFmtId="41" fontId="14" fillId="38" borderId="21" xfId="36" applyFont="1" applyFill="1" applyBorder="1" applyAlignment="1">
      <alignment horizontal="right" vertical="center" shrinkToFit="1"/>
    </xf>
    <xf numFmtId="41" fontId="14" fillId="38" borderId="33" xfId="35" applyFont="1" applyFill="1" applyBorder="1" applyAlignment="1">
      <alignment horizontal="right" vertical="center" shrinkToFit="1"/>
    </xf>
    <xf numFmtId="0" fontId="77" fillId="38" borderId="14" xfId="84" applyFont="1" applyFill="1" applyBorder="1" applyAlignment="1">
      <alignment horizontal="left" vertical="center" shrinkToFit="1"/>
    </xf>
    <xf numFmtId="41" fontId="14" fillId="38" borderId="56" xfId="35" applyFont="1" applyFill="1" applyBorder="1" applyAlignment="1">
      <alignment vertical="center" shrinkToFit="1"/>
    </xf>
    <xf numFmtId="41" fontId="14" fillId="38" borderId="103" xfId="35" applyFont="1" applyFill="1" applyBorder="1" applyAlignment="1">
      <alignment vertical="center" shrinkToFit="1"/>
    </xf>
    <xf numFmtId="41" fontId="14" fillId="38" borderId="56" xfId="84" applyNumberFormat="1" applyFont="1" applyFill="1" applyBorder="1" applyAlignment="1">
      <alignment horizontal="right" vertical="center" shrinkToFit="1"/>
    </xf>
    <xf numFmtId="41" fontId="14" fillId="38" borderId="12" xfId="35" applyFont="1" applyFill="1" applyBorder="1" applyAlignment="1">
      <alignment vertical="center" shrinkToFit="1"/>
    </xf>
    <xf numFmtId="41" fontId="14" fillId="38" borderId="105" xfId="35" applyFont="1" applyFill="1" applyBorder="1" applyAlignment="1">
      <alignment vertical="center" shrinkToFit="1"/>
    </xf>
    <xf numFmtId="41" fontId="14" fillId="38" borderId="29" xfId="36" applyFont="1" applyFill="1" applyBorder="1" applyAlignment="1">
      <alignment vertical="center" shrinkToFit="1"/>
    </xf>
    <xf numFmtId="41" fontId="14" fillId="38" borderId="30" xfId="35" applyFont="1" applyFill="1" applyBorder="1" applyAlignment="1">
      <alignment vertical="center" shrinkToFit="1"/>
    </xf>
    <xf numFmtId="41" fontId="14" fillId="38" borderId="107" xfId="35" applyFont="1" applyFill="1" applyBorder="1" applyAlignment="1">
      <alignment vertical="center" shrinkToFit="1"/>
    </xf>
    <xf numFmtId="41" fontId="14" fillId="0" borderId="116" xfId="36" applyFont="1" applyFill="1" applyBorder="1" applyAlignment="1">
      <alignment horizontal="center" vertical="center" shrinkToFit="1"/>
    </xf>
    <xf numFmtId="41" fontId="14" fillId="0" borderId="42" xfId="36" applyFont="1" applyFill="1" applyBorder="1" applyAlignment="1">
      <alignment horizontal="center" vertical="center" shrinkToFit="1"/>
    </xf>
    <xf numFmtId="0" fontId="14" fillId="0" borderId="20" xfId="84" applyFont="1" applyFill="1" applyBorder="1">
      <alignment vertical="center"/>
    </xf>
    <xf numFmtId="0" fontId="14" fillId="0" borderId="21" xfId="84" applyFont="1" applyFill="1" applyBorder="1">
      <alignment vertical="center"/>
    </xf>
    <xf numFmtId="41" fontId="77" fillId="0" borderId="33" xfId="35" applyFont="1" applyFill="1" applyBorder="1" applyAlignment="1">
      <alignment vertical="center"/>
    </xf>
    <xf numFmtId="180" fontId="14" fillId="0" borderId="11" xfId="84" applyNumberFormat="1" applyFont="1" applyFill="1" applyBorder="1" applyAlignment="1">
      <alignment horizontal="right" vertical="center" shrinkToFit="1"/>
    </xf>
    <xf numFmtId="176" fontId="14" fillId="0" borderId="11" xfId="84" applyNumberFormat="1" applyFont="1" applyFill="1" applyBorder="1" applyAlignment="1">
      <alignment horizontal="center" vertical="center" shrinkToFit="1"/>
    </xf>
    <xf numFmtId="179" fontId="14" fillId="0" borderId="11" xfId="36" applyNumberFormat="1" applyFont="1" applyFill="1" applyBorder="1" applyAlignment="1">
      <alignment horizontal="right" vertical="center" shrinkToFit="1"/>
    </xf>
    <xf numFmtId="178" fontId="14" fillId="0" borderId="11" xfId="84" applyNumberFormat="1" applyFont="1" applyFill="1" applyBorder="1" applyAlignment="1">
      <alignment horizontal="right" vertical="center" shrinkToFit="1"/>
    </xf>
    <xf numFmtId="41" fontId="14" fillId="0" borderId="115" xfId="36" applyNumberFormat="1" applyFont="1" applyFill="1" applyBorder="1" applyAlignment="1">
      <alignment horizontal="center" vertical="center" shrinkToFit="1"/>
    </xf>
    <xf numFmtId="41" fontId="14" fillId="0" borderId="21" xfId="36" applyFont="1" applyFill="1" applyBorder="1" applyAlignment="1">
      <alignment vertical="center" shrinkToFit="1"/>
    </xf>
    <xf numFmtId="41" fontId="14" fillId="0" borderId="123" xfId="36" applyFont="1" applyFill="1" applyBorder="1" applyAlignment="1">
      <alignment vertical="center" shrinkToFit="1"/>
    </xf>
    <xf numFmtId="200" fontId="14" fillId="0" borderId="30" xfId="84" applyNumberFormat="1" applyFont="1" applyFill="1" applyBorder="1" applyAlignment="1">
      <alignment horizontal="center" vertical="center" shrinkToFit="1"/>
    </xf>
    <xf numFmtId="177" fontId="78" fillId="0" borderId="11" xfId="84" quotePrefix="1" applyNumberFormat="1" applyFont="1" applyFill="1" applyBorder="1" applyAlignment="1">
      <alignment horizontal="right" vertical="center" shrinkToFit="1"/>
    </xf>
    <xf numFmtId="176" fontId="14" fillId="0" borderId="33" xfId="36" applyNumberFormat="1" applyFont="1" applyFill="1" applyBorder="1" applyAlignment="1">
      <alignment vertical="center" shrinkToFit="1"/>
    </xf>
    <xf numFmtId="201" fontId="14" fillId="0" borderId="21" xfId="35" applyNumberFormat="1" applyFont="1" applyFill="1" applyBorder="1" applyAlignment="1">
      <alignment horizontal="right" vertical="center" shrinkToFit="1"/>
    </xf>
    <xf numFmtId="181" fontId="14" fillId="0" borderId="0" xfId="31" applyNumberFormat="1" applyFont="1" applyFill="1" applyBorder="1" applyAlignment="1">
      <alignment horizontal="right" vertical="center" shrinkToFit="1"/>
    </xf>
    <xf numFmtId="0" fontId="66" fillId="0" borderId="11" xfId="84" applyFont="1" applyFill="1" applyBorder="1">
      <alignment vertical="center"/>
    </xf>
    <xf numFmtId="0" fontId="66" fillId="0" borderId="35" xfId="84" applyFont="1" applyFill="1" applyBorder="1">
      <alignment vertical="center"/>
    </xf>
    <xf numFmtId="41" fontId="14" fillId="0" borderId="28" xfId="36" applyFont="1" applyFill="1" applyBorder="1" applyAlignment="1">
      <alignment vertical="center" shrinkToFit="1"/>
    </xf>
    <xf numFmtId="41" fontId="14" fillId="0" borderId="47" xfId="36" applyFont="1" applyFill="1" applyBorder="1" applyAlignment="1">
      <alignment horizontal="right" vertical="center" shrinkToFit="1"/>
    </xf>
    <xf numFmtId="41" fontId="14" fillId="0" borderId="20" xfId="36" applyNumberFormat="1" applyFont="1" applyFill="1" applyBorder="1" applyAlignment="1">
      <alignment horizontal="right" vertical="center" shrinkToFit="1"/>
    </xf>
    <xf numFmtId="0" fontId="14" fillId="38" borderId="11" xfId="84" applyFont="1" applyFill="1" applyBorder="1" applyAlignment="1">
      <alignment horizontal="center" vertical="center" shrinkToFit="1"/>
    </xf>
    <xf numFmtId="49" fontId="14" fillId="35" borderId="11" xfId="84" applyNumberFormat="1" applyFont="1" applyFill="1" applyBorder="1" applyAlignment="1">
      <alignment horizontal="center" vertical="center" shrinkToFit="1"/>
    </xf>
    <xf numFmtId="0" fontId="14" fillId="37" borderId="57" xfId="84" applyFont="1" applyFill="1" applyBorder="1" applyAlignment="1">
      <alignment horizontal="center" vertical="center" shrinkToFit="1"/>
    </xf>
    <xf numFmtId="0" fontId="14" fillId="38" borderId="31" xfId="84" applyFont="1" applyFill="1" applyBorder="1" applyAlignment="1">
      <alignment horizontal="left" vertical="center" shrinkToFit="1"/>
    </xf>
    <xf numFmtId="180" fontId="14" fillId="38" borderId="11" xfId="36" applyNumberFormat="1" applyFont="1" applyFill="1" applyBorder="1" applyAlignment="1">
      <alignment horizontal="right" vertical="center" shrinkToFit="1"/>
    </xf>
    <xf numFmtId="41" fontId="14" fillId="38" borderId="11" xfId="36" applyFont="1" applyFill="1" applyBorder="1" applyAlignment="1">
      <alignment horizontal="right" vertical="center" shrinkToFit="1"/>
    </xf>
    <xf numFmtId="200" fontId="14" fillId="0" borderId="36" xfId="84" applyNumberFormat="1" applyFont="1" applyFill="1" applyBorder="1" applyAlignment="1">
      <alignment horizontal="center" vertical="center" shrinkToFit="1"/>
    </xf>
    <xf numFmtId="177" fontId="14" fillId="0" borderId="37" xfId="84" applyNumberFormat="1" applyFont="1" applyFill="1" applyBorder="1" applyAlignment="1">
      <alignment horizontal="right" vertical="center" shrinkToFit="1"/>
    </xf>
    <xf numFmtId="0" fontId="66" fillId="0" borderId="21" xfId="84" applyFont="1" applyFill="1" applyBorder="1">
      <alignment vertical="center"/>
    </xf>
    <xf numFmtId="0" fontId="66" fillId="0" borderId="33" xfId="84" applyFont="1" applyFill="1" applyBorder="1">
      <alignment vertical="center"/>
    </xf>
    <xf numFmtId="0" fontId="77" fillId="0" borderId="50" xfId="84" applyFont="1" applyFill="1" applyBorder="1" applyAlignment="1">
      <alignment horizontal="center" vertical="center" shrinkToFit="1"/>
    </xf>
    <xf numFmtId="0" fontId="14" fillId="33" borderId="20" xfId="84" applyFont="1" applyFill="1" applyBorder="1">
      <alignment vertical="center"/>
    </xf>
    <xf numFmtId="0" fontId="14" fillId="33" borderId="21" xfId="84" applyFont="1" applyFill="1" applyBorder="1">
      <alignment vertical="center"/>
    </xf>
    <xf numFmtId="41" fontId="77" fillId="33" borderId="33" xfId="35" applyFont="1" applyFill="1" applyBorder="1" applyAlignment="1">
      <alignment vertical="center"/>
    </xf>
    <xf numFmtId="41" fontId="14" fillId="35" borderId="12" xfId="36" applyFont="1" applyFill="1" applyBorder="1" applyAlignment="1">
      <alignment horizontal="center" vertical="center" shrinkToFit="1"/>
    </xf>
    <xf numFmtId="195" fontId="14" fillId="0" borderId="11" xfId="84" applyNumberFormat="1" applyFont="1" applyFill="1" applyBorder="1" applyAlignment="1">
      <alignment horizontal="right" vertical="center" shrinkToFit="1"/>
    </xf>
    <xf numFmtId="0" fontId="14" fillId="0" borderId="107" xfId="84" applyFont="1" applyFill="1" applyBorder="1" applyAlignment="1">
      <alignment horizontal="center" vertical="center" shrinkToFit="1"/>
    </xf>
    <xf numFmtId="0" fontId="14" fillId="0" borderId="46" xfId="84" applyFont="1" applyFill="1" applyBorder="1" applyAlignment="1">
      <alignment horizontal="center" vertical="center" shrinkToFit="1"/>
    </xf>
    <xf numFmtId="0" fontId="14" fillId="0" borderId="47" xfId="80" applyFont="1" applyFill="1" applyBorder="1" applyAlignment="1">
      <alignment horizontal="center" shrinkToFit="1"/>
    </xf>
    <xf numFmtId="49" fontId="14" fillId="0" borderId="68" xfId="84" applyNumberFormat="1" applyFont="1" applyFill="1" applyBorder="1" applyAlignment="1">
      <alignment horizontal="left" vertical="center" shrinkToFit="1"/>
    </xf>
    <xf numFmtId="49" fontId="14" fillId="0" borderId="28" xfId="84" applyNumberFormat="1" applyFont="1" applyFill="1" applyBorder="1" applyAlignment="1">
      <alignment horizontal="center" vertical="center" shrinkToFit="1"/>
    </xf>
    <xf numFmtId="180" fontId="14" fillId="0" borderId="28" xfId="84" applyNumberFormat="1" applyFont="1" applyFill="1" applyBorder="1" applyAlignment="1">
      <alignment horizontal="right" vertical="center" shrinkToFit="1"/>
    </xf>
    <xf numFmtId="176" fontId="14" fillId="0" borderId="28" xfId="84" applyNumberFormat="1" applyFont="1" applyFill="1" applyBorder="1" applyAlignment="1">
      <alignment horizontal="center" vertical="center" shrinkToFit="1"/>
    </xf>
    <xf numFmtId="181" fontId="14" fillId="0" borderId="28" xfId="31" applyNumberFormat="1" applyFont="1" applyFill="1" applyBorder="1" applyAlignment="1">
      <alignment horizontal="right" vertical="center" shrinkToFit="1"/>
    </xf>
    <xf numFmtId="178" fontId="14" fillId="0" borderId="28" xfId="84" applyNumberFormat="1" applyFont="1" applyFill="1" applyBorder="1" applyAlignment="1">
      <alignment horizontal="right" vertical="center" shrinkToFit="1"/>
    </xf>
    <xf numFmtId="41" fontId="14" fillId="37" borderId="55" xfId="36" applyFont="1" applyFill="1" applyBorder="1" applyAlignment="1">
      <alignment vertical="center" shrinkToFit="1"/>
    </xf>
    <xf numFmtId="41" fontId="14" fillId="37" borderId="56" xfId="36" applyFont="1" applyFill="1" applyBorder="1" applyAlignment="1">
      <alignment horizontal="right" vertical="center" shrinkToFit="1"/>
    </xf>
    <xf numFmtId="41" fontId="77" fillId="0" borderId="33" xfId="35" applyFont="1" applyFill="1" applyBorder="1" applyAlignment="1">
      <alignment horizontal="center" vertical="center" shrinkToFit="1"/>
    </xf>
    <xf numFmtId="179" fontId="14" fillId="0" borderId="37" xfId="84" applyNumberFormat="1" applyFont="1" applyFill="1" applyBorder="1" applyAlignment="1">
      <alignment horizontal="right" vertical="center" shrinkToFit="1"/>
    </xf>
    <xf numFmtId="194" fontId="14" fillId="0" borderId="0" xfId="84" applyNumberFormat="1" applyFont="1" applyFill="1" applyBorder="1" applyAlignment="1">
      <alignment horizontal="right" vertical="center" shrinkToFit="1"/>
    </xf>
    <xf numFmtId="194" fontId="14" fillId="0" borderId="21" xfId="84" applyNumberFormat="1" applyFont="1" applyFill="1" applyBorder="1" applyAlignment="1">
      <alignment horizontal="right" vertical="center" shrinkToFit="1"/>
    </xf>
    <xf numFmtId="177" fontId="14" fillId="0" borderId="92" xfId="84" applyNumberFormat="1" applyFont="1" applyFill="1" applyBorder="1" applyAlignment="1">
      <alignment horizontal="right" vertical="center" shrinkToFit="1"/>
    </xf>
    <xf numFmtId="176" fontId="14" fillId="0" borderId="37" xfId="84" quotePrefix="1" applyNumberFormat="1" applyFont="1" applyFill="1" applyBorder="1" applyAlignment="1">
      <alignment horizontal="center" vertical="center" shrinkToFit="1"/>
    </xf>
    <xf numFmtId="41" fontId="79" fillId="31" borderId="131" xfId="36" applyNumberFormat="1" applyFont="1" applyFill="1" applyBorder="1" applyAlignment="1">
      <alignment horizontal="center" vertical="center" shrinkToFit="1"/>
    </xf>
    <xf numFmtId="41" fontId="14" fillId="0" borderId="126" xfId="35" applyFont="1" applyFill="1" applyBorder="1" applyAlignment="1">
      <alignment vertical="center" shrinkToFit="1"/>
    </xf>
    <xf numFmtId="41" fontId="14" fillId="0" borderId="128" xfId="35" applyFont="1" applyFill="1" applyBorder="1" applyAlignment="1">
      <alignment vertical="center" shrinkToFit="1"/>
    </xf>
    <xf numFmtId="41" fontId="14" fillId="0" borderId="125" xfId="35" applyFont="1" applyFill="1" applyBorder="1" applyAlignment="1">
      <alignment vertical="center" shrinkToFit="1"/>
    </xf>
    <xf numFmtId="41" fontId="14" fillId="0" borderId="140" xfId="35" applyFont="1" applyFill="1" applyBorder="1" applyAlignment="1">
      <alignment vertical="center" shrinkToFit="1"/>
    </xf>
    <xf numFmtId="0" fontId="77" fillId="0" borderId="46" xfId="84" applyFont="1" applyFill="1" applyBorder="1" applyAlignment="1">
      <alignment horizontal="left" vertical="center" shrinkToFit="1"/>
    </xf>
    <xf numFmtId="0" fontId="14" fillId="0" borderId="47" xfId="90" applyFont="1" applyFill="1" applyBorder="1" applyAlignment="1">
      <alignment horizontal="left" shrinkToFit="1"/>
    </xf>
    <xf numFmtId="49" fontId="14" fillId="0" borderId="93" xfId="84" applyNumberFormat="1" applyFont="1" applyFill="1" applyBorder="1" applyAlignment="1">
      <alignment horizontal="left" vertical="center" shrinkToFit="1"/>
    </xf>
    <xf numFmtId="49" fontId="14" fillId="0" borderId="92" xfId="84" applyNumberFormat="1" applyFont="1" applyFill="1" applyBorder="1" applyAlignment="1">
      <alignment horizontal="center" vertical="center" shrinkToFit="1"/>
    </xf>
    <xf numFmtId="180" fontId="14" fillId="0" borderId="92" xfId="84" applyNumberFormat="1" applyFont="1" applyFill="1" applyBorder="1" applyAlignment="1">
      <alignment horizontal="right" vertical="center" shrinkToFit="1"/>
    </xf>
    <xf numFmtId="176" fontId="14" fillId="0" borderId="92" xfId="84" applyNumberFormat="1" applyFont="1" applyFill="1" applyBorder="1" applyAlignment="1">
      <alignment horizontal="center" vertical="center" shrinkToFit="1"/>
    </xf>
    <xf numFmtId="177" fontId="14" fillId="0" borderId="92" xfId="36" applyNumberFormat="1" applyFont="1" applyFill="1" applyBorder="1" applyAlignment="1">
      <alignment horizontal="right" vertical="center" shrinkToFit="1"/>
    </xf>
    <xf numFmtId="179" fontId="14" fillId="0" borderId="92" xfId="36" applyNumberFormat="1" applyFont="1" applyFill="1" applyBorder="1" applyAlignment="1">
      <alignment horizontal="right" vertical="center" shrinkToFit="1"/>
    </xf>
    <xf numFmtId="41" fontId="14" fillId="0" borderId="122" xfId="35" applyFont="1" applyFill="1" applyBorder="1" applyAlignment="1">
      <alignment vertical="center" shrinkToFit="1"/>
    </xf>
    <xf numFmtId="0" fontId="77" fillId="0" borderId="53" xfId="84" applyFont="1" applyFill="1" applyBorder="1" applyAlignment="1">
      <alignment horizontal="left" vertical="center" shrinkToFit="1"/>
    </xf>
    <xf numFmtId="0" fontId="14" fillId="35" borderId="56" xfId="84" applyFont="1" applyFill="1" applyBorder="1" applyAlignment="1">
      <alignment horizontal="left" vertical="center" wrapText="1" shrinkToFit="1"/>
    </xf>
    <xf numFmtId="0" fontId="14" fillId="35" borderId="103" xfId="84" applyFont="1" applyFill="1" applyBorder="1" applyAlignment="1">
      <alignment horizontal="center" vertical="center" shrinkToFit="1"/>
    </xf>
    <xf numFmtId="41" fontId="14" fillId="35" borderId="124" xfId="35" applyFont="1" applyFill="1" applyBorder="1" applyAlignment="1">
      <alignment vertical="center" shrinkToFit="1"/>
    </xf>
    <xf numFmtId="41" fontId="14" fillId="35" borderId="69" xfId="35" applyFont="1" applyFill="1" applyBorder="1" applyAlignment="1">
      <alignment vertical="center" shrinkToFit="1"/>
    </xf>
    <xf numFmtId="41" fontId="14" fillId="35" borderId="141" xfId="35" applyFont="1" applyFill="1" applyBorder="1" applyAlignment="1">
      <alignment vertical="center" shrinkToFit="1"/>
    </xf>
    <xf numFmtId="41" fontId="14" fillId="35" borderId="54" xfId="36" applyFont="1" applyFill="1" applyBorder="1" applyAlignment="1">
      <alignment vertical="center" shrinkToFit="1"/>
    </xf>
    <xf numFmtId="41" fontId="14" fillId="35" borderId="56" xfId="36" applyFont="1" applyFill="1" applyBorder="1" applyAlignment="1">
      <alignment horizontal="right" vertical="center" shrinkToFit="1"/>
    </xf>
    <xf numFmtId="41" fontId="14" fillId="0" borderId="16" xfId="36" applyFont="1" applyFill="1" applyBorder="1" applyAlignment="1">
      <alignment horizontal="right" vertical="center" shrinkToFit="1"/>
    </xf>
    <xf numFmtId="195" fontId="14" fillId="0" borderId="92" xfId="84" applyNumberFormat="1" applyFont="1" applyFill="1" applyBorder="1" applyAlignment="1">
      <alignment horizontal="right" vertical="center" shrinkToFit="1"/>
    </xf>
    <xf numFmtId="180" fontId="78" fillId="0" borderId="0" xfId="84" applyNumberFormat="1" applyFont="1" applyFill="1" applyBorder="1" applyAlignment="1">
      <alignment horizontal="right" vertical="center" shrinkToFit="1"/>
    </xf>
    <xf numFmtId="176" fontId="78" fillId="0" borderId="0" xfId="84" applyNumberFormat="1" applyFont="1" applyFill="1" applyBorder="1" applyAlignment="1">
      <alignment horizontal="center" vertical="center" shrinkToFit="1"/>
    </xf>
    <xf numFmtId="198" fontId="14" fillId="0" borderId="0" xfId="35" applyNumberFormat="1" applyFont="1" applyFill="1" applyBorder="1" applyAlignment="1">
      <alignment horizontal="right" vertical="center" shrinkToFit="1"/>
    </xf>
    <xf numFmtId="178" fontId="78" fillId="0" borderId="0" xfId="84" applyNumberFormat="1" applyFont="1" applyFill="1" applyBorder="1" applyAlignment="1">
      <alignment horizontal="right" vertical="center" shrinkToFit="1"/>
    </xf>
    <xf numFmtId="0" fontId="14" fillId="0" borderId="142" xfId="84" applyFont="1" applyFill="1" applyBorder="1" applyAlignment="1">
      <alignment horizontal="center" vertical="center" shrinkToFit="1"/>
    </xf>
    <xf numFmtId="0" fontId="14" fillId="0" borderId="30" xfId="90" applyFont="1" applyFill="1" applyBorder="1" applyAlignment="1">
      <alignment horizontal="left" shrinkToFit="1"/>
    </xf>
    <xf numFmtId="0" fontId="0" fillId="0" borderId="0" xfId="0" applyAlignment="1">
      <alignment vertical="center"/>
    </xf>
    <xf numFmtId="0" fontId="79" fillId="0" borderId="0" xfId="0" applyFont="1" applyAlignment="1">
      <alignment vertical="top" wrapText="1"/>
    </xf>
    <xf numFmtId="0" fontId="0" fillId="0" borderId="0" xfId="0" applyAlignment="1">
      <alignment vertical="top"/>
    </xf>
    <xf numFmtId="0" fontId="0" fillId="0" borderId="0" xfId="0" applyAlignment="1">
      <alignment horizontal="left" vertical="top"/>
    </xf>
    <xf numFmtId="0" fontId="79" fillId="0" borderId="0" xfId="0" applyFont="1" applyAlignment="1">
      <alignment vertical="top"/>
    </xf>
    <xf numFmtId="203" fontId="0" fillId="0" borderId="0" xfId="0" applyNumberFormat="1" applyAlignment="1">
      <alignment vertical="top"/>
    </xf>
    <xf numFmtId="0" fontId="0" fillId="0" borderId="0" xfId="0" applyAlignment="1">
      <alignment vertical="top" wrapText="1"/>
    </xf>
    <xf numFmtId="41" fontId="77" fillId="0" borderId="143" xfId="35" applyFont="1" applyFill="1" applyBorder="1" applyAlignment="1">
      <alignment horizontal="right" vertical="center" shrinkToFit="1"/>
    </xf>
    <xf numFmtId="41" fontId="77" fillId="0" borderId="144" xfId="35" applyFont="1" applyFill="1" applyBorder="1" applyAlignment="1">
      <alignment horizontal="right" vertical="center" shrinkToFit="1"/>
    </xf>
    <xf numFmtId="41" fontId="14" fillId="34" borderId="127" xfId="35" applyFont="1" applyFill="1" applyBorder="1" applyAlignment="1">
      <alignment horizontal="right" vertical="center" shrinkToFit="1"/>
    </xf>
    <xf numFmtId="41" fontId="14" fillId="34" borderId="26" xfId="35" applyFont="1" applyFill="1" applyBorder="1" applyAlignment="1">
      <alignment horizontal="right" vertical="center" shrinkToFit="1"/>
    </xf>
    <xf numFmtId="41" fontId="14" fillId="32" borderId="128" xfId="35" applyFont="1" applyFill="1" applyBorder="1" applyAlignment="1">
      <alignment horizontal="right" vertical="center" shrinkToFit="1"/>
    </xf>
    <xf numFmtId="41" fontId="14" fillId="32" borderId="22" xfId="35" applyFont="1" applyFill="1" applyBorder="1" applyAlignment="1">
      <alignment horizontal="right" vertical="center" shrinkToFit="1"/>
    </xf>
    <xf numFmtId="0" fontId="78" fillId="32" borderId="12" xfId="84" applyFont="1" applyFill="1" applyBorder="1" applyAlignment="1">
      <alignment horizontal="left" vertical="center" shrinkToFit="1"/>
    </xf>
    <xf numFmtId="41" fontId="14" fillId="0" borderId="126" xfId="35" applyFont="1" applyFill="1" applyBorder="1" applyAlignment="1">
      <alignment horizontal="right" vertical="center" shrinkToFit="1"/>
    </xf>
    <xf numFmtId="0" fontId="78" fillId="0" borderId="36" xfId="84" applyFont="1" applyFill="1" applyBorder="1" applyAlignment="1">
      <alignment horizontal="center" vertical="center" shrinkToFit="1"/>
    </xf>
    <xf numFmtId="41" fontId="14" fillId="34" borderId="128" xfId="35" applyFont="1" applyFill="1" applyBorder="1" applyAlignment="1">
      <alignment horizontal="right" vertical="center" shrinkToFit="1"/>
    </xf>
    <xf numFmtId="41" fontId="14" fillId="34" borderId="35" xfId="35" applyFont="1" applyFill="1" applyBorder="1" applyAlignment="1">
      <alignment horizontal="right" vertical="center" shrinkToFit="1"/>
    </xf>
    <xf numFmtId="41" fontId="14" fillId="32" borderId="35" xfId="35" applyFont="1" applyFill="1" applyBorder="1" applyAlignment="1">
      <alignment horizontal="right" vertical="center" shrinkToFit="1"/>
    </xf>
    <xf numFmtId="41" fontId="14" fillId="34" borderId="129" xfId="35" applyFont="1" applyFill="1" applyBorder="1" applyAlignment="1">
      <alignment vertical="center" shrinkToFit="1"/>
    </xf>
    <xf numFmtId="41" fontId="14" fillId="32" borderId="126" xfId="35" applyFont="1" applyFill="1" applyBorder="1" applyAlignment="1">
      <alignment vertical="center" shrinkToFit="1"/>
    </xf>
    <xf numFmtId="41" fontId="14" fillId="0" borderId="122" xfId="35" applyFont="1" applyFill="1" applyBorder="1" applyAlignment="1">
      <alignment horizontal="right" vertical="center" shrinkToFit="1"/>
    </xf>
    <xf numFmtId="0" fontId="67" fillId="0" borderId="82" xfId="0" applyFont="1" applyFill="1" applyBorder="1"/>
    <xf numFmtId="0" fontId="67" fillId="0" borderId="26" xfId="0" applyFont="1" applyFill="1" applyBorder="1"/>
    <xf numFmtId="0" fontId="67" fillId="0" borderId="97" xfId="0" applyFont="1" applyFill="1" applyBorder="1"/>
    <xf numFmtId="0" fontId="67" fillId="0" borderId="28" xfId="0" applyFont="1" applyFill="1" applyBorder="1"/>
    <xf numFmtId="0" fontId="67" fillId="0" borderId="49" xfId="0" applyFont="1" applyFill="1" applyBorder="1"/>
    <xf numFmtId="0" fontId="14" fillId="0" borderId="11" xfId="75" applyFont="1" applyFill="1" applyBorder="1" applyAlignment="1">
      <alignment vertical="center" shrinkToFit="1"/>
    </xf>
    <xf numFmtId="0" fontId="14" fillId="0" borderId="30" xfId="75" applyFont="1" applyFill="1" applyBorder="1" applyAlignment="1">
      <alignment vertical="center" shrinkToFit="1"/>
    </xf>
    <xf numFmtId="41" fontId="14" fillId="0" borderId="145" xfId="35" applyFont="1" applyFill="1" applyBorder="1" applyAlignment="1">
      <alignment horizontal="right" vertical="center" shrinkToFit="1"/>
    </xf>
    <xf numFmtId="0" fontId="14" fillId="0" borderId="50" xfId="75" applyFont="1" applyFill="1" applyBorder="1" applyAlignment="1">
      <alignment vertical="center" shrinkToFit="1"/>
    </xf>
    <xf numFmtId="0" fontId="14" fillId="0" borderId="46" xfId="75" applyFont="1" applyFill="1" applyBorder="1" applyAlignment="1">
      <alignment vertical="center" shrinkToFit="1"/>
    </xf>
    <xf numFmtId="41" fontId="14" fillId="32" borderId="33" xfId="35" applyFont="1" applyFill="1" applyBorder="1" applyAlignment="1">
      <alignment horizontal="right" vertical="center" shrinkToFit="1"/>
    </xf>
    <xf numFmtId="41" fontId="14" fillId="32" borderId="126" xfId="35" applyFont="1" applyFill="1" applyBorder="1" applyAlignment="1">
      <alignment horizontal="right" vertical="center" shrinkToFit="1"/>
    </xf>
    <xf numFmtId="41" fontId="14" fillId="0" borderId="129" xfId="35" applyFont="1" applyFill="1" applyBorder="1" applyAlignment="1">
      <alignment horizontal="right" vertical="center" shrinkToFit="1"/>
    </xf>
    <xf numFmtId="41" fontId="14" fillId="34" borderId="126" xfId="35" applyFont="1" applyFill="1" applyBorder="1" applyAlignment="1">
      <alignment horizontal="right" vertical="center" shrinkToFit="1"/>
    </xf>
    <xf numFmtId="41" fontId="14" fillId="32" borderId="127" xfId="35" applyFont="1" applyFill="1" applyBorder="1" applyAlignment="1">
      <alignment horizontal="right" vertical="center" shrinkToFit="1"/>
    </xf>
    <xf numFmtId="41" fontId="14" fillId="32" borderId="129" xfId="35" applyFont="1" applyFill="1" applyBorder="1" applyAlignment="1">
      <alignment horizontal="right" vertical="center" shrinkToFit="1"/>
    </xf>
    <xf numFmtId="41" fontId="14" fillId="0" borderId="128" xfId="35" applyFont="1" applyFill="1" applyBorder="1" applyAlignment="1">
      <alignment horizontal="right" vertical="center" shrinkToFit="1"/>
    </xf>
    <xf numFmtId="49" fontId="14" fillId="0" borderId="52" xfId="84" applyNumberFormat="1" applyFont="1" applyFill="1" applyBorder="1" applyAlignment="1">
      <alignment horizontal="left" vertical="center" shrinkToFit="1"/>
    </xf>
    <xf numFmtId="49" fontId="14" fillId="0" borderId="19" xfId="84" applyNumberFormat="1" applyFont="1" applyFill="1" applyBorder="1" applyAlignment="1">
      <alignment horizontal="left"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78" fontId="14" fillId="0" borderId="0" xfId="84" applyNumberFormat="1" applyFont="1" applyFill="1" applyBorder="1" applyAlignment="1">
      <alignment horizontal="right" vertical="center" shrinkToFit="1"/>
    </xf>
    <xf numFmtId="41" fontId="14" fillId="0" borderId="26" xfId="35" applyFont="1" applyFill="1" applyBorder="1" applyAlignment="1">
      <alignment vertical="center" shrinkToFit="1"/>
    </xf>
    <xf numFmtId="177" fontId="14" fillId="0" borderId="0" xfId="84" applyNumberFormat="1" applyFont="1" applyFill="1" applyBorder="1" applyAlignment="1">
      <alignment horizontal="right" vertical="center" shrinkToFit="1"/>
    </xf>
    <xf numFmtId="49" fontId="14" fillId="0" borderId="11" xfId="84" applyNumberFormat="1" applyFont="1" applyFill="1" applyBorder="1" applyAlignment="1">
      <alignment horizontal="center" vertical="center" shrinkToFit="1"/>
    </xf>
    <xf numFmtId="49" fontId="14" fillId="0" borderId="20" xfId="84" applyNumberFormat="1" applyFont="1" applyFill="1" applyBorder="1" applyAlignment="1">
      <alignment horizontal="left" vertical="center" shrinkToFit="1"/>
    </xf>
    <xf numFmtId="180" fontId="14" fillId="0" borderId="11" xfId="84" applyNumberFormat="1" applyFont="1" applyFill="1" applyBorder="1" applyAlignment="1">
      <alignment horizontal="right" vertical="center" shrinkToFit="1"/>
    </xf>
    <xf numFmtId="176" fontId="14" fillId="0" borderId="11" xfId="84" applyNumberFormat="1" applyFont="1" applyFill="1" applyBorder="1" applyAlignment="1">
      <alignment horizontal="center" vertical="center" shrinkToFit="1"/>
    </xf>
    <xf numFmtId="179" fontId="14" fillId="0" borderId="11" xfId="36" applyNumberFormat="1" applyFont="1" applyFill="1" applyBorder="1" applyAlignment="1">
      <alignment horizontal="right" vertical="center" shrinkToFit="1"/>
    </xf>
    <xf numFmtId="177" fontId="78" fillId="0" borderId="11" xfId="84" quotePrefix="1" applyNumberFormat="1" applyFont="1" applyFill="1" applyBorder="1" applyAlignment="1">
      <alignment horizontal="right" vertical="center" shrinkToFit="1"/>
    </xf>
    <xf numFmtId="176" fontId="14" fillId="0" borderId="33" xfId="36" applyNumberFormat="1" applyFont="1" applyFill="1" applyBorder="1" applyAlignment="1">
      <alignment vertical="center" shrinkToFit="1"/>
    </xf>
    <xf numFmtId="49" fontId="14" fillId="0" borderId="52" xfId="84" applyNumberFormat="1" applyFont="1" applyFill="1" applyBorder="1" applyAlignment="1">
      <alignment horizontal="left" vertical="center" shrinkToFit="1"/>
    </xf>
    <xf numFmtId="49" fontId="14" fillId="0" borderId="37" xfId="84" applyNumberFormat="1" applyFont="1" applyFill="1" applyBorder="1" applyAlignment="1">
      <alignment horizontal="center" vertical="center" shrinkToFit="1"/>
    </xf>
    <xf numFmtId="180" fontId="14" fillId="0" borderId="37" xfId="84" applyNumberFormat="1" applyFont="1" applyFill="1" applyBorder="1" applyAlignment="1">
      <alignment horizontal="right" vertical="center" shrinkToFit="1"/>
    </xf>
    <xf numFmtId="176" fontId="14" fillId="0" borderId="37" xfId="84" applyNumberFormat="1" applyFont="1" applyFill="1" applyBorder="1" applyAlignment="1">
      <alignment horizontal="center" vertical="center" shrinkToFit="1"/>
    </xf>
    <xf numFmtId="194" fontId="14" fillId="0" borderId="37" xfId="84" applyNumberFormat="1" applyFont="1" applyFill="1" applyBorder="1" applyAlignment="1">
      <alignment horizontal="right" vertical="center" shrinkToFit="1"/>
    </xf>
    <xf numFmtId="178" fontId="14" fillId="0" borderId="37" xfId="84" applyNumberFormat="1" applyFont="1" applyFill="1" applyBorder="1" applyAlignment="1">
      <alignment horizontal="right" vertical="center" shrinkToFit="1"/>
    </xf>
    <xf numFmtId="49" fontId="14" fillId="0" borderId="19" xfId="84" applyNumberFormat="1" applyFont="1" applyFill="1" applyBorder="1" applyAlignment="1">
      <alignment horizontal="left" vertical="center" shrinkToFit="1"/>
    </xf>
    <xf numFmtId="49"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79" fontId="14" fillId="0" borderId="0" xfId="36" applyNumberFormat="1" applyFont="1" applyFill="1" applyBorder="1" applyAlignment="1">
      <alignment horizontal="right" vertical="center" shrinkToFit="1"/>
    </xf>
    <xf numFmtId="179" fontId="14" fillId="0" borderId="0" xfId="84" applyNumberFormat="1" applyFont="1" applyFill="1" applyBorder="1" applyAlignment="1">
      <alignment horizontal="right" vertical="center" shrinkToFit="1"/>
    </xf>
    <xf numFmtId="176" fontId="14" fillId="0" borderId="0" xfId="84" quotePrefix="1" applyNumberFormat="1" applyFont="1" applyFill="1" applyBorder="1" applyAlignment="1">
      <alignment horizontal="center" vertical="center" shrinkToFit="1"/>
    </xf>
    <xf numFmtId="178" fontId="14" fillId="0" borderId="0" xfId="84" applyNumberFormat="1" applyFont="1" applyFill="1" applyBorder="1" applyAlignment="1">
      <alignment horizontal="right" vertical="center" shrinkToFit="1"/>
    </xf>
    <xf numFmtId="41" fontId="14" fillId="0" borderId="26" xfId="35" applyFont="1" applyFill="1" applyBorder="1" applyAlignment="1">
      <alignment vertical="center" shrinkToFit="1"/>
    </xf>
    <xf numFmtId="41" fontId="14" fillId="0" borderId="22" xfId="35" applyFont="1" applyFill="1" applyBorder="1" applyAlignment="1">
      <alignment vertical="center" shrinkToFit="1"/>
    </xf>
    <xf numFmtId="181" fontId="14" fillId="0" borderId="0" xfId="31" applyNumberFormat="1" applyFont="1" applyFill="1" applyBorder="1" applyAlignment="1">
      <alignment horizontal="right" vertical="center" shrinkToFit="1"/>
    </xf>
    <xf numFmtId="49" fontId="14" fillId="0" borderId="52" xfId="84" applyNumberFormat="1" applyFont="1" applyFill="1" applyBorder="1" applyAlignment="1">
      <alignment horizontal="left" vertical="center" shrinkToFit="1"/>
    </xf>
    <xf numFmtId="49" fontId="14" fillId="0" borderId="37" xfId="84" applyNumberFormat="1" applyFont="1" applyFill="1" applyBorder="1" applyAlignment="1">
      <alignment horizontal="center" vertical="center" shrinkToFit="1"/>
    </xf>
    <xf numFmtId="180" fontId="14" fillId="0" borderId="37" xfId="84" applyNumberFormat="1" applyFont="1" applyFill="1" applyBorder="1" applyAlignment="1">
      <alignment horizontal="right" vertical="center" shrinkToFit="1"/>
    </xf>
    <xf numFmtId="176" fontId="14" fillId="0" borderId="37" xfId="84" applyNumberFormat="1" applyFont="1" applyFill="1" applyBorder="1" applyAlignment="1">
      <alignment horizontal="center" vertical="center" shrinkToFit="1"/>
    </xf>
    <xf numFmtId="178" fontId="14" fillId="0" borderId="37" xfId="84" applyNumberFormat="1" applyFont="1" applyFill="1" applyBorder="1" applyAlignment="1">
      <alignment horizontal="right" vertical="center" shrinkToFit="1"/>
    </xf>
    <xf numFmtId="49" fontId="14" fillId="0" borderId="19" xfId="84" applyNumberFormat="1" applyFont="1" applyFill="1" applyBorder="1" applyAlignment="1">
      <alignment horizontal="left" vertical="center" shrinkToFit="1"/>
    </xf>
    <xf numFmtId="49"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79" fontId="14" fillId="0" borderId="0" xfId="36" applyNumberFormat="1" applyFont="1" applyFill="1" applyBorder="1" applyAlignment="1">
      <alignment horizontal="right" vertical="center" shrinkToFit="1"/>
    </xf>
    <xf numFmtId="179" fontId="14" fillId="0" borderId="37" xfId="84" applyNumberFormat="1" applyFont="1" applyFill="1" applyBorder="1" applyAlignment="1">
      <alignment horizontal="right" vertical="center" shrinkToFit="1"/>
    </xf>
    <xf numFmtId="41" fontId="14" fillId="0" borderId="26" xfId="35" applyFont="1" applyFill="1" applyBorder="1" applyAlignment="1">
      <alignment vertical="center" shrinkToFit="1"/>
    </xf>
    <xf numFmtId="41" fontId="14" fillId="0" borderId="22" xfId="35" applyFont="1" applyFill="1" applyBorder="1" applyAlignment="1">
      <alignment vertical="center" shrinkToFit="1"/>
    </xf>
    <xf numFmtId="49" fontId="14" fillId="0" borderId="52" xfId="84" applyNumberFormat="1" applyFont="1" applyFill="1" applyBorder="1" applyAlignment="1">
      <alignment horizontal="left" vertical="center" shrinkToFit="1"/>
    </xf>
    <xf numFmtId="49" fontId="14" fillId="0" borderId="37" xfId="84" applyNumberFormat="1" applyFont="1" applyFill="1" applyBorder="1" applyAlignment="1">
      <alignment horizontal="center" vertical="center" shrinkToFit="1"/>
    </xf>
    <xf numFmtId="49" fontId="14" fillId="0" borderId="19" xfId="84" applyNumberFormat="1" applyFont="1" applyFill="1" applyBorder="1" applyAlignment="1">
      <alignment horizontal="left" vertical="center" shrinkToFit="1"/>
    </xf>
    <xf numFmtId="49"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79" fontId="14" fillId="0" borderId="0" xfId="84" applyNumberFormat="1" applyFont="1" applyFill="1" applyBorder="1" applyAlignment="1">
      <alignment horizontal="right" vertical="center" shrinkToFit="1"/>
    </xf>
    <xf numFmtId="49" fontId="14" fillId="0" borderId="20" xfId="84" applyNumberFormat="1" applyFont="1" applyFill="1" applyBorder="1" applyAlignment="1">
      <alignment horizontal="left" vertical="center" shrinkToFit="1"/>
    </xf>
    <xf numFmtId="49" fontId="14" fillId="0" borderId="21" xfId="84" applyNumberFormat="1" applyFont="1" applyFill="1" applyBorder="1" applyAlignment="1">
      <alignment horizontal="center" vertical="center" shrinkToFit="1"/>
    </xf>
    <xf numFmtId="180" fontId="14" fillId="0" borderId="21" xfId="84" applyNumberFormat="1" applyFont="1" applyFill="1" applyBorder="1" applyAlignment="1">
      <alignment horizontal="right" vertical="center" shrinkToFit="1"/>
    </xf>
    <xf numFmtId="176" fontId="14" fillId="0" borderId="21" xfId="84" applyNumberFormat="1" applyFont="1" applyFill="1" applyBorder="1" applyAlignment="1">
      <alignment horizontal="center" vertical="center" shrinkToFit="1"/>
    </xf>
    <xf numFmtId="194" fontId="14" fillId="0" borderId="0" xfId="84" applyNumberFormat="1" applyFont="1" applyFill="1" applyBorder="1" applyAlignment="1">
      <alignment horizontal="right" vertical="center" shrinkToFit="1"/>
    </xf>
    <xf numFmtId="178" fontId="14" fillId="0" borderId="0" xfId="84" applyNumberFormat="1" applyFont="1" applyFill="1" applyBorder="1" applyAlignment="1">
      <alignment horizontal="right" vertical="center" shrinkToFit="1"/>
    </xf>
    <xf numFmtId="194" fontId="14" fillId="0" borderId="21" xfId="84" applyNumberFormat="1" applyFont="1" applyFill="1" applyBorder="1" applyAlignment="1">
      <alignment horizontal="right" vertical="center" shrinkToFit="1"/>
    </xf>
    <xf numFmtId="179" fontId="14" fillId="0" borderId="21" xfId="84" applyNumberFormat="1" applyFont="1" applyFill="1" applyBorder="1" applyAlignment="1">
      <alignment horizontal="right" vertical="center" shrinkToFit="1"/>
    </xf>
    <xf numFmtId="41" fontId="14" fillId="0" borderId="26" xfId="35" applyFont="1" applyFill="1" applyBorder="1" applyAlignment="1">
      <alignment vertical="center" shrinkToFit="1"/>
    </xf>
    <xf numFmtId="41" fontId="14" fillId="0" borderId="33" xfId="35" applyFont="1" applyFill="1" applyBorder="1" applyAlignment="1">
      <alignment vertical="center" shrinkToFit="1"/>
    </xf>
    <xf numFmtId="49" fontId="14" fillId="0" borderId="52" xfId="84" applyNumberFormat="1" applyFont="1" applyFill="1" applyBorder="1" applyAlignment="1">
      <alignment horizontal="left" vertical="center" shrinkToFit="1"/>
    </xf>
    <xf numFmtId="49" fontId="14" fillId="0" borderId="37" xfId="84" applyNumberFormat="1" applyFont="1" applyFill="1" applyBorder="1" applyAlignment="1">
      <alignment horizontal="center" vertical="center" shrinkToFit="1"/>
    </xf>
    <xf numFmtId="180" fontId="14" fillId="0" borderId="37" xfId="84" applyNumberFormat="1" applyFont="1" applyFill="1" applyBorder="1" applyAlignment="1">
      <alignment horizontal="right" vertical="center" shrinkToFit="1"/>
    </xf>
    <xf numFmtId="176" fontId="14" fillId="0" borderId="37" xfId="84" applyNumberFormat="1" applyFont="1" applyFill="1" applyBorder="1" applyAlignment="1">
      <alignment horizontal="center" vertical="center" shrinkToFit="1"/>
    </xf>
    <xf numFmtId="49" fontId="14" fillId="0" borderId="19" xfId="84" applyNumberFormat="1" applyFont="1" applyFill="1" applyBorder="1" applyAlignment="1">
      <alignment horizontal="left" vertical="center" shrinkToFit="1"/>
    </xf>
    <xf numFmtId="49" fontId="14" fillId="0" borderId="0" xfId="84" applyNumberFormat="1" applyFont="1" applyFill="1" applyBorder="1" applyAlignment="1">
      <alignment horizontal="center"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79" fontId="14" fillId="0" borderId="0" xfId="84" applyNumberFormat="1" applyFont="1" applyFill="1" applyBorder="1" applyAlignment="1">
      <alignment horizontal="right" vertical="center" shrinkToFit="1"/>
    </xf>
    <xf numFmtId="179" fontId="14" fillId="0" borderId="37" xfId="84" applyNumberFormat="1" applyFont="1" applyFill="1" applyBorder="1" applyAlignment="1">
      <alignment horizontal="right" vertical="center" shrinkToFit="1"/>
    </xf>
    <xf numFmtId="194" fontId="14" fillId="0" borderId="0" xfId="84" applyNumberFormat="1" applyFont="1" applyFill="1" applyBorder="1" applyAlignment="1">
      <alignment horizontal="right" vertical="center" shrinkToFit="1"/>
    </xf>
    <xf numFmtId="196" fontId="14" fillId="0" borderId="37" xfId="84" applyNumberFormat="1" applyFont="1" applyFill="1" applyBorder="1" applyAlignment="1">
      <alignment horizontal="right" vertical="center" shrinkToFit="1"/>
    </xf>
    <xf numFmtId="41" fontId="14" fillId="0" borderId="26" xfId="35" applyFont="1" applyFill="1" applyBorder="1" applyAlignment="1">
      <alignment vertical="center" shrinkToFit="1"/>
    </xf>
    <xf numFmtId="41" fontId="14" fillId="0" borderId="22" xfId="35" applyFont="1" applyFill="1" applyBorder="1" applyAlignment="1">
      <alignment vertical="center" shrinkToFit="1"/>
    </xf>
    <xf numFmtId="180" fontId="14" fillId="0" borderId="0" xfId="84" applyNumberFormat="1" applyFont="1" applyFill="1" applyBorder="1" applyAlignment="1">
      <alignment horizontal="right" vertical="center" shrinkToFit="1"/>
    </xf>
    <xf numFmtId="176" fontId="14" fillId="0" borderId="0" xfId="84" applyNumberFormat="1" applyFont="1" applyFill="1" applyBorder="1" applyAlignment="1">
      <alignment horizontal="center" vertical="center" shrinkToFit="1"/>
    </xf>
    <xf numFmtId="179" fontId="14" fillId="0" borderId="0" xfId="84" applyNumberFormat="1" applyFont="1" applyFill="1" applyBorder="1" applyAlignment="1">
      <alignment horizontal="right" vertical="center" shrinkToFit="1"/>
    </xf>
    <xf numFmtId="176" fontId="14" fillId="0" borderId="0" xfId="84" quotePrefix="1" applyNumberFormat="1" applyFont="1" applyFill="1" applyBorder="1" applyAlignment="1">
      <alignment horizontal="center" vertical="center" shrinkToFit="1"/>
    </xf>
    <xf numFmtId="0" fontId="14" fillId="0" borderId="19" xfId="84" applyFont="1" applyFill="1" applyBorder="1" applyAlignment="1">
      <alignment horizontal="left" vertical="center" shrinkToFit="1"/>
    </xf>
    <xf numFmtId="41" fontId="14" fillId="0" borderId="26" xfId="35" applyFont="1" applyFill="1" applyBorder="1" applyAlignment="1">
      <alignment vertical="center" shrinkToFit="1"/>
    </xf>
    <xf numFmtId="0" fontId="14" fillId="0" borderId="0" xfId="84" applyFont="1" applyFill="1" applyBorder="1" applyAlignment="1">
      <alignment horizontal="center" vertical="center" shrinkToFit="1"/>
    </xf>
    <xf numFmtId="0" fontId="14" fillId="0" borderId="93" xfId="84" applyFont="1" applyFill="1" applyBorder="1" applyAlignment="1">
      <alignment horizontal="left" vertical="center" shrinkToFit="1"/>
    </xf>
    <xf numFmtId="0" fontId="14" fillId="0" borderId="92" xfId="84" applyFont="1" applyFill="1" applyBorder="1" applyAlignment="1">
      <alignment horizontal="center" vertical="center" shrinkToFit="1"/>
    </xf>
    <xf numFmtId="202" fontId="96" fillId="0" borderId="151" xfId="89" applyNumberFormat="1" applyFont="1" applyBorder="1" applyAlignment="1">
      <alignment horizontal="center" vertical="center"/>
    </xf>
    <xf numFmtId="202" fontId="97" fillId="0" borderId="151" xfId="89" applyNumberFormat="1" applyFont="1" applyBorder="1" applyAlignment="1">
      <alignment horizontal="center" vertical="center"/>
    </xf>
    <xf numFmtId="202" fontId="94" fillId="0" borderId="152" xfId="89" applyNumberFormat="1" applyFont="1" applyBorder="1" applyAlignment="1">
      <alignment horizontal="center" vertical="center"/>
    </xf>
    <xf numFmtId="202" fontId="94" fillId="39" borderId="149" xfId="89" applyNumberFormat="1" applyFont="1" applyFill="1" applyBorder="1" applyAlignment="1">
      <alignment horizontal="center" vertical="center" shrinkToFit="1"/>
    </xf>
    <xf numFmtId="202" fontId="97" fillId="39" borderId="151" xfId="89" applyNumberFormat="1" applyFont="1" applyFill="1" applyBorder="1" applyAlignment="1">
      <alignment horizontal="center" vertical="center" shrinkToFit="1"/>
    </xf>
    <xf numFmtId="202" fontId="97" fillId="39" borderId="151" xfId="89" applyNumberFormat="1" applyFont="1" applyFill="1" applyBorder="1" applyAlignment="1">
      <alignment vertical="center" shrinkToFit="1"/>
    </xf>
    <xf numFmtId="202" fontId="94" fillId="31" borderId="152" xfId="89" applyNumberFormat="1" applyFont="1" applyFill="1" applyBorder="1" applyAlignment="1">
      <alignment horizontal="right" vertical="center"/>
    </xf>
    <xf numFmtId="202" fontId="98" fillId="0" borderId="151" xfId="89" applyNumberFormat="1" applyFont="1" applyBorder="1" applyAlignment="1">
      <alignment vertical="center"/>
    </xf>
    <xf numFmtId="202" fontId="97" fillId="0" borderId="151" xfId="89" applyNumberFormat="1" applyFont="1" applyBorder="1" applyAlignment="1">
      <alignment vertical="center"/>
    </xf>
    <xf numFmtId="202" fontId="97" fillId="0" borderId="151" xfId="89" applyNumberFormat="1" applyFont="1" applyBorder="1" applyAlignment="1">
      <alignment horizontal="center" vertical="center" wrapText="1"/>
    </xf>
    <xf numFmtId="202" fontId="97" fillId="39" borderId="151" xfId="89" applyNumberFormat="1" applyFont="1" applyFill="1" applyBorder="1" applyAlignment="1">
      <alignment vertical="center"/>
    </xf>
    <xf numFmtId="202" fontId="97" fillId="31" borderId="151" xfId="89" applyNumberFormat="1" applyFont="1" applyFill="1" applyBorder="1" applyAlignment="1">
      <alignment vertical="center" shrinkToFit="1"/>
    </xf>
    <xf numFmtId="202" fontId="97" fillId="31" borderId="151" xfId="89" applyNumberFormat="1" applyFont="1" applyFill="1" applyBorder="1" applyAlignment="1">
      <alignment vertical="center"/>
    </xf>
    <xf numFmtId="202" fontId="97" fillId="31" borderId="154" xfId="89" applyNumberFormat="1" applyFont="1" applyFill="1" applyBorder="1" applyAlignment="1">
      <alignment vertical="center" shrinkToFit="1"/>
    </xf>
    <xf numFmtId="202" fontId="94" fillId="31" borderId="155" xfId="89" applyNumberFormat="1" applyFont="1" applyFill="1" applyBorder="1" applyAlignment="1">
      <alignment horizontal="right" vertical="center"/>
    </xf>
    <xf numFmtId="0" fontId="71" fillId="0" borderId="0" xfId="89" applyAlignment="1">
      <alignment vertical="center"/>
    </xf>
    <xf numFmtId="0" fontId="71" fillId="0" borderId="0" xfId="89" applyAlignment="1">
      <alignment horizontal="right" vertical="center"/>
    </xf>
    <xf numFmtId="0" fontId="16" fillId="0" borderId="0" xfId="0" applyFont="1" applyAlignment="1">
      <alignment vertical="center"/>
    </xf>
    <xf numFmtId="0" fontId="11" fillId="0" borderId="0" xfId="0" applyFont="1" applyAlignment="1">
      <alignment horizontal="center" vertical="center"/>
    </xf>
    <xf numFmtId="0" fontId="15" fillId="0" borderId="71" xfId="0" applyFont="1" applyBorder="1" applyAlignment="1">
      <alignment horizontal="left" vertical="center"/>
    </xf>
    <xf numFmtId="0" fontId="13" fillId="0" borderId="0" xfId="0" applyFont="1" applyAlignment="1">
      <alignment horizontal="right"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1" fillId="0" borderId="0" xfId="0" applyNumberFormat="1" applyFont="1" applyAlignment="1" applyProtection="1">
      <alignment vertical="center" wrapText="1"/>
      <protection locked="0"/>
    </xf>
    <xf numFmtId="0" fontId="16" fillId="0" borderId="0" xfId="0" applyNumberFormat="1" applyFont="1" applyAlignment="1" applyProtection="1">
      <alignment vertical="center" wrapText="1"/>
      <protection locked="0"/>
    </xf>
    <xf numFmtId="0" fontId="5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5" fillId="28" borderId="53"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73" xfId="0" applyFont="1" applyFill="1" applyBorder="1" applyAlignment="1">
      <alignment horizontal="center" vertical="center"/>
    </xf>
    <xf numFmtId="0" fontId="5" fillId="28" borderId="57" xfId="0" applyFont="1" applyFill="1" applyBorder="1" applyAlignment="1">
      <alignment horizontal="center" vertical="center"/>
    </xf>
    <xf numFmtId="0" fontId="5" fillId="28" borderId="58" xfId="0" applyFont="1" applyFill="1" applyBorder="1" applyAlignment="1">
      <alignment horizontal="center" vertical="center"/>
    </xf>
    <xf numFmtId="0" fontId="0" fillId="0" borderId="0" xfId="0" applyAlignment="1"/>
    <xf numFmtId="0" fontId="16" fillId="0" borderId="0" xfId="0" applyFont="1" applyAlignment="1">
      <alignment horizontal="left" vertical="center" wrapText="1"/>
    </xf>
    <xf numFmtId="0" fontId="16" fillId="0" borderId="0" xfId="0" applyFont="1" applyAlignment="1">
      <alignment horizontal="left" vertical="center"/>
    </xf>
    <xf numFmtId="41" fontId="12" fillId="28" borderId="36" xfId="35" applyFont="1" applyFill="1" applyBorder="1" applyAlignment="1">
      <alignment horizontal="center" vertical="center" wrapText="1"/>
    </xf>
    <xf numFmtId="41" fontId="12" fillId="28" borderId="30" xfId="35" applyFont="1" applyFill="1" applyBorder="1" applyAlignment="1">
      <alignment horizontal="center" vertical="center"/>
    </xf>
    <xf numFmtId="41" fontId="12" fillId="28" borderId="12" xfId="35" applyFont="1" applyFill="1" applyBorder="1" applyAlignment="1">
      <alignment horizontal="center" vertical="center"/>
    </xf>
    <xf numFmtId="41" fontId="12" fillId="0" borderId="31" xfId="35" applyFont="1" applyBorder="1" applyAlignment="1">
      <alignment horizontal="center" vertical="center"/>
    </xf>
    <xf numFmtId="41" fontId="12" fillId="0" borderId="12" xfId="35" applyFont="1" applyBorder="1" applyAlignment="1">
      <alignment horizontal="center" vertical="center"/>
    </xf>
    <xf numFmtId="0" fontId="60" fillId="28" borderId="56" xfId="0" applyFont="1" applyFill="1" applyBorder="1" applyAlignment="1">
      <alignment horizontal="center" vertical="center" shrinkToFit="1"/>
    </xf>
    <xf numFmtId="0" fontId="60" fillId="28" borderId="12" xfId="0" applyFont="1" applyFill="1" applyBorder="1" applyAlignment="1">
      <alignment horizontal="center" vertical="center" shrinkToFit="1"/>
    </xf>
    <xf numFmtId="0" fontId="57" fillId="0" borderId="13" xfId="0" applyFont="1" applyBorder="1" applyAlignment="1">
      <alignment horizontal="center" vertical="center"/>
    </xf>
    <xf numFmtId="0" fontId="57" fillId="28" borderId="75" xfId="0" applyFont="1" applyFill="1" applyBorder="1" applyAlignment="1">
      <alignment horizontal="center" vertical="center" shrinkToFit="1"/>
    </xf>
    <xf numFmtId="0" fontId="57" fillId="28" borderId="56" xfId="0" applyFont="1" applyFill="1" applyBorder="1" applyAlignment="1">
      <alignment horizontal="center" vertical="center" shrinkToFit="1"/>
    </xf>
    <xf numFmtId="0" fontId="57" fillId="0" borderId="12" xfId="0" applyFont="1" applyFill="1" applyBorder="1" applyAlignment="1">
      <alignment horizontal="center" vertical="center" shrinkToFit="1"/>
    </xf>
    <xf numFmtId="0" fontId="57" fillId="0" borderId="12" xfId="0" applyFont="1" applyFill="1" applyBorder="1" applyAlignment="1">
      <alignment horizontal="center" vertical="center" wrapText="1" shrinkToFit="1"/>
    </xf>
    <xf numFmtId="0" fontId="57" fillId="0" borderId="16" xfId="0" applyFont="1" applyFill="1" applyBorder="1" applyAlignment="1">
      <alignment horizontal="center" vertical="center" wrapText="1" shrinkToFit="1"/>
    </xf>
    <xf numFmtId="0" fontId="57" fillId="0" borderId="15" xfId="0" applyFont="1" applyBorder="1" applyAlignment="1">
      <alignment horizontal="center" vertical="center"/>
    </xf>
    <xf numFmtId="0" fontId="60" fillId="28" borderId="74" xfId="0" applyFont="1" applyFill="1" applyBorder="1" applyAlignment="1">
      <alignment horizontal="center" vertical="center" shrinkToFit="1"/>
    </xf>
    <xf numFmtId="0" fontId="60" fillId="28" borderId="17" xfId="0" applyFont="1" applyFill="1" applyBorder="1" applyAlignment="1">
      <alignment horizontal="center" vertical="center" shrinkToFit="1"/>
    </xf>
    <xf numFmtId="0" fontId="57" fillId="0" borderId="13" xfId="0" applyFont="1" applyFill="1" applyBorder="1" applyAlignment="1">
      <alignment horizontal="center" vertical="center"/>
    </xf>
    <xf numFmtId="0" fontId="57" fillId="0" borderId="12" xfId="0" applyFont="1" applyFill="1" applyBorder="1" applyAlignment="1">
      <alignment horizontal="center" vertical="center"/>
    </xf>
    <xf numFmtId="0" fontId="56" fillId="30" borderId="30" xfId="84" applyFont="1" applyFill="1" applyBorder="1" applyAlignment="1">
      <alignment horizontal="center" vertical="center" shrinkToFit="1"/>
    </xf>
    <xf numFmtId="0" fontId="57" fillId="30" borderId="31" xfId="84" applyNumberFormat="1" applyFont="1" applyFill="1" applyBorder="1" applyAlignment="1">
      <alignment horizontal="center" vertical="center" shrinkToFit="1"/>
    </xf>
    <xf numFmtId="0" fontId="57" fillId="30" borderId="11" xfId="84" applyNumberFormat="1" applyFont="1" applyFill="1" applyBorder="1" applyAlignment="1">
      <alignment horizontal="center" vertical="center" shrinkToFit="1"/>
    </xf>
    <xf numFmtId="0" fontId="57" fillId="30" borderId="29" xfId="84" applyNumberFormat="1" applyFont="1" applyFill="1" applyBorder="1" applyAlignment="1">
      <alignment horizontal="center" vertical="center" shrinkToFit="1"/>
    </xf>
    <xf numFmtId="0" fontId="55" fillId="30" borderId="0" xfId="84" applyFont="1" applyFill="1" applyAlignment="1">
      <alignment horizontal="center" vertical="center"/>
    </xf>
    <xf numFmtId="0" fontId="70" fillId="30" borderId="0" xfId="84" applyFont="1" applyFill="1" applyAlignment="1">
      <alignment horizontal="center" vertical="center"/>
    </xf>
    <xf numFmtId="0" fontId="47" fillId="30" borderId="12" xfId="84" applyFont="1" applyFill="1" applyBorder="1" applyAlignment="1">
      <alignment horizontal="center" vertical="center"/>
    </xf>
    <xf numFmtId="41" fontId="47" fillId="30" borderId="12" xfId="35" applyFont="1" applyFill="1" applyBorder="1" applyAlignment="1">
      <alignment horizontal="center" vertical="center" wrapText="1"/>
    </xf>
    <xf numFmtId="41" fontId="47" fillId="30" borderId="12" xfId="35" applyFont="1" applyFill="1" applyBorder="1" applyAlignment="1">
      <alignment horizontal="center" vertical="center"/>
    </xf>
    <xf numFmtId="0" fontId="47" fillId="30" borderId="52" xfId="84" applyFont="1" applyFill="1" applyBorder="1" applyAlignment="1">
      <alignment horizontal="center" vertical="center"/>
    </xf>
    <xf numFmtId="0" fontId="47" fillId="30" borderId="37" xfId="84" applyFont="1" applyFill="1" applyBorder="1" applyAlignment="1">
      <alignment horizontal="center" vertical="center"/>
    </xf>
    <xf numFmtId="0" fontId="47" fillId="30" borderId="51" xfId="84" applyFont="1" applyFill="1" applyBorder="1" applyAlignment="1">
      <alignment horizontal="center" vertical="center"/>
    </xf>
    <xf numFmtId="0" fontId="47" fillId="30" borderId="20" xfId="84" applyFont="1" applyFill="1" applyBorder="1" applyAlignment="1">
      <alignment horizontal="center" vertical="center"/>
    </xf>
    <xf numFmtId="0" fontId="47" fillId="30" borderId="21" xfId="84" applyFont="1" applyFill="1" applyBorder="1" applyAlignment="1">
      <alignment horizontal="center" vertical="center"/>
    </xf>
    <xf numFmtId="0" fontId="47" fillId="30" borderId="42" xfId="84" applyFont="1" applyFill="1" applyBorder="1" applyAlignment="1">
      <alignment horizontal="center" vertical="center"/>
    </xf>
    <xf numFmtId="0" fontId="57" fillId="30" borderId="12" xfId="84" applyFont="1" applyFill="1" applyBorder="1" applyAlignment="1">
      <alignment horizontal="center" vertical="center" shrinkToFit="1"/>
    </xf>
    <xf numFmtId="41" fontId="47" fillId="0" borderId="72" xfId="35" applyFont="1" applyFill="1" applyBorder="1" applyAlignment="1">
      <alignment horizontal="center" vertical="center"/>
    </xf>
    <xf numFmtId="41" fontId="47" fillId="0" borderId="49" xfId="35" applyFont="1" applyFill="1" applyBorder="1" applyAlignment="1">
      <alignment horizontal="center" vertical="center"/>
    </xf>
    <xf numFmtId="0" fontId="47" fillId="30" borderId="12" xfId="84" applyFont="1" applyFill="1" applyBorder="1" applyAlignment="1">
      <alignment horizontal="center" vertical="center" shrinkToFit="1"/>
    </xf>
    <xf numFmtId="0" fontId="4" fillId="30" borderId="20" xfId="84" applyFont="1" applyFill="1" applyBorder="1" applyAlignment="1">
      <alignment horizontal="center" vertical="center" shrinkToFit="1"/>
    </xf>
    <xf numFmtId="0" fontId="4" fillId="30" borderId="42" xfId="84" applyFont="1" applyFill="1" applyBorder="1" applyAlignment="1">
      <alignment horizontal="center" vertical="center" shrinkToFit="1"/>
    </xf>
    <xf numFmtId="41" fontId="47" fillId="30" borderId="31" xfId="84" applyNumberFormat="1" applyFont="1" applyFill="1" applyBorder="1" applyAlignment="1">
      <alignment horizontal="center" vertical="center" shrinkToFit="1"/>
    </xf>
    <xf numFmtId="41" fontId="47" fillId="30" borderId="11" xfId="84" applyNumberFormat="1" applyFont="1" applyFill="1" applyBorder="1" applyAlignment="1">
      <alignment horizontal="center" vertical="center" shrinkToFit="1"/>
    </xf>
    <xf numFmtId="41" fontId="47" fillId="30" borderId="29" xfId="84" applyNumberFormat="1" applyFont="1" applyFill="1" applyBorder="1" applyAlignment="1">
      <alignment horizontal="center" vertical="center" shrinkToFit="1"/>
    </xf>
    <xf numFmtId="0" fontId="39" fillId="30" borderId="51" xfId="84" applyFont="1" applyFill="1" applyBorder="1" applyAlignment="1">
      <alignment horizontal="center" vertical="center" shrinkToFit="1"/>
    </xf>
    <xf numFmtId="0" fontId="39" fillId="30" borderId="45" xfId="84" applyFont="1" applyFill="1" applyBorder="1" applyAlignment="1">
      <alignment horizontal="center" vertical="center" shrinkToFit="1"/>
    </xf>
    <xf numFmtId="0" fontId="39" fillId="30" borderId="42" xfId="84" applyFont="1" applyFill="1" applyBorder="1" applyAlignment="1">
      <alignment horizontal="center" vertical="center" shrinkToFit="1"/>
    </xf>
    <xf numFmtId="41" fontId="42" fillId="30" borderId="36" xfId="36" applyFont="1" applyFill="1" applyBorder="1" applyAlignment="1">
      <alignment horizontal="center" vertical="center"/>
    </xf>
    <xf numFmtId="41" fontId="42" fillId="30" borderId="44" xfId="36" applyFont="1" applyFill="1" applyBorder="1" applyAlignment="1">
      <alignment horizontal="center" vertical="center"/>
    </xf>
    <xf numFmtId="41" fontId="42" fillId="30" borderId="30" xfId="36" applyFont="1" applyFill="1" applyBorder="1" applyAlignment="1">
      <alignment horizontal="center" vertical="center"/>
    </xf>
    <xf numFmtId="0" fontId="38" fillId="30" borderId="12" xfId="84" applyFont="1" applyFill="1" applyBorder="1" applyAlignment="1">
      <alignment horizontal="center" vertical="center" shrinkToFit="1"/>
    </xf>
    <xf numFmtId="0" fontId="40" fillId="30" borderId="12" xfId="84" applyFont="1" applyFill="1" applyBorder="1" applyAlignment="1">
      <alignment horizontal="center" vertical="center" shrinkToFit="1"/>
    </xf>
    <xf numFmtId="0" fontId="39" fillId="30" borderId="30" xfId="84" applyFont="1" applyFill="1" applyBorder="1" applyAlignment="1">
      <alignment horizontal="center" vertical="center" shrinkToFit="1"/>
    </xf>
    <xf numFmtId="0" fontId="42" fillId="30" borderId="20" xfId="84" applyFont="1" applyFill="1" applyBorder="1" applyAlignment="1">
      <alignment horizontal="center" vertical="center" shrinkToFit="1"/>
    </xf>
    <xf numFmtId="0" fontId="42" fillId="30" borderId="21" xfId="84" applyFont="1" applyFill="1" applyBorder="1" applyAlignment="1">
      <alignment horizontal="center" vertical="center" shrinkToFit="1"/>
    </xf>
    <xf numFmtId="0" fontId="42" fillId="30" borderId="33" xfId="84" applyFont="1" applyFill="1" applyBorder="1" applyAlignment="1">
      <alignment horizontal="center" vertical="center" shrinkToFit="1"/>
    </xf>
    <xf numFmtId="0" fontId="42" fillId="30" borderId="20" xfId="84" applyFont="1" applyFill="1" applyBorder="1" applyAlignment="1">
      <alignment horizontal="center" vertical="center"/>
    </xf>
    <xf numFmtId="0" fontId="42" fillId="30" borderId="21" xfId="84" applyFont="1" applyFill="1" applyBorder="1" applyAlignment="1">
      <alignment horizontal="center" vertical="center"/>
    </xf>
    <xf numFmtId="0" fontId="42" fillId="30" borderId="33" xfId="84" applyFont="1" applyFill="1" applyBorder="1" applyAlignment="1">
      <alignment horizontal="center" vertical="center"/>
    </xf>
    <xf numFmtId="0" fontId="53" fillId="30" borderId="0" xfId="84" applyFont="1" applyFill="1" applyAlignment="1">
      <alignment horizontal="center" vertical="center"/>
    </xf>
    <xf numFmtId="0" fontId="39" fillId="30" borderId="0" xfId="84" applyFont="1" applyFill="1" applyBorder="1" applyAlignment="1">
      <alignment horizontal="right" vertical="center"/>
    </xf>
    <xf numFmtId="180" fontId="65" fillId="30" borderId="28" xfId="0" applyNumberFormat="1" applyFont="1" applyFill="1" applyBorder="1" applyAlignment="1">
      <alignment horizontal="center" vertical="center"/>
    </xf>
    <xf numFmtId="181" fontId="69" fillId="30" borderId="28" xfId="84" applyNumberFormat="1" applyFont="1" applyFill="1" applyBorder="1" applyAlignment="1">
      <alignment horizontal="center" vertical="center"/>
    </xf>
    <xf numFmtId="0" fontId="65" fillId="30" borderId="36" xfId="0" applyFont="1" applyFill="1" applyBorder="1" applyAlignment="1">
      <alignment horizontal="center" vertical="center"/>
    </xf>
    <xf numFmtId="0" fontId="65" fillId="30" borderId="44" xfId="0" applyFont="1" applyFill="1" applyBorder="1" applyAlignment="1">
      <alignment horizontal="center" vertical="center"/>
    </xf>
    <xf numFmtId="41" fontId="65" fillId="30" borderId="36" xfId="37" applyFont="1" applyFill="1" applyBorder="1" applyAlignment="1">
      <alignment horizontal="center" vertical="center"/>
    </xf>
    <xf numFmtId="41" fontId="65" fillId="30" borderId="44" xfId="37" applyFont="1" applyFill="1" applyBorder="1" applyAlignment="1">
      <alignment horizontal="center" vertical="center"/>
    </xf>
    <xf numFmtId="181" fontId="69" fillId="30" borderId="0" xfId="84" applyNumberFormat="1" applyFont="1" applyFill="1" applyBorder="1" applyAlignment="1">
      <alignment horizontal="center" vertical="center"/>
    </xf>
    <xf numFmtId="180" fontId="65" fillId="30" borderId="0" xfId="0" applyNumberFormat="1" applyFont="1" applyFill="1" applyBorder="1" applyAlignment="1">
      <alignment horizontal="center" vertical="center"/>
    </xf>
    <xf numFmtId="180" fontId="65" fillId="30" borderId="37" xfId="0" applyNumberFormat="1" applyFont="1" applyFill="1" applyBorder="1" applyAlignment="1">
      <alignment horizontal="center" vertical="center"/>
    </xf>
    <xf numFmtId="181" fontId="69" fillId="30" borderId="37" xfId="84" applyNumberFormat="1" applyFont="1" applyFill="1" applyBorder="1" applyAlignment="1">
      <alignment horizontal="center" vertical="center"/>
    </xf>
    <xf numFmtId="0" fontId="64" fillId="30" borderId="76" xfId="0" applyFont="1" applyFill="1" applyBorder="1" applyAlignment="1">
      <alignment horizontal="center" vertical="center"/>
    </xf>
    <xf numFmtId="0" fontId="64" fillId="30" borderId="21" xfId="0" applyFont="1" applyFill="1" applyBorder="1" applyAlignment="1">
      <alignment horizontal="center" vertical="center"/>
    </xf>
    <xf numFmtId="0" fontId="64" fillId="30" borderId="42" xfId="0" applyFont="1" applyFill="1" applyBorder="1" applyAlignment="1">
      <alignment horizontal="center" vertical="center"/>
    </xf>
    <xf numFmtId="0" fontId="64" fillId="30" borderId="50" xfId="0" applyFont="1" applyFill="1" applyBorder="1" applyAlignment="1">
      <alignment horizontal="center" vertical="center"/>
    </xf>
    <xf numFmtId="0" fontId="64" fillId="30" borderId="43" xfId="0" applyFont="1" applyFill="1" applyBorder="1" applyAlignment="1">
      <alignment horizontal="center" vertical="center"/>
    </xf>
    <xf numFmtId="0" fontId="64" fillId="30" borderId="36" xfId="0" applyFont="1" applyFill="1" applyBorder="1" applyAlignment="1">
      <alignment horizontal="center" vertical="center"/>
    </xf>
    <xf numFmtId="0" fontId="64" fillId="30" borderId="44" xfId="0" applyFont="1" applyFill="1" applyBorder="1" applyAlignment="1">
      <alignment horizontal="center" vertical="center"/>
    </xf>
    <xf numFmtId="0" fontId="89" fillId="0" borderId="0" xfId="0" applyFont="1" applyAlignment="1">
      <alignment horizontal="center" vertical="center"/>
    </xf>
    <xf numFmtId="0" fontId="88" fillId="0" borderId="0" xfId="0" applyFont="1" applyBorder="1" applyAlignment="1">
      <alignment horizontal="center" vertical="center" wrapText="1"/>
    </xf>
    <xf numFmtId="0" fontId="88" fillId="0" borderId="0" xfId="0" applyFont="1" applyBorder="1" applyAlignment="1">
      <alignment horizontal="center" vertical="center"/>
    </xf>
    <xf numFmtId="0" fontId="93"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77" fillId="0" borderId="99" xfId="75" applyFont="1" applyFill="1" applyBorder="1" applyAlignment="1">
      <alignment horizontal="center" vertical="center" shrinkToFit="1"/>
    </xf>
    <xf numFmtId="0" fontId="77" fillId="0" borderId="100" xfId="75" applyFont="1" applyFill="1" applyBorder="1" applyAlignment="1">
      <alignment horizontal="center" vertical="center" shrinkToFit="1"/>
    </xf>
    <xf numFmtId="0" fontId="14" fillId="34" borderId="20" xfId="75" applyFont="1" applyFill="1" applyBorder="1" applyAlignment="1">
      <alignment horizontal="center" vertical="center" shrinkToFit="1"/>
    </xf>
    <xf numFmtId="0" fontId="14" fillId="34" borderId="21" xfId="75" applyFont="1" applyFill="1" applyBorder="1" applyAlignment="1">
      <alignment horizontal="center" vertical="center" shrinkToFit="1"/>
    </xf>
    <xf numFmtId="0" fontId="75" fillId="0" borderId="0" xfId="0" applyFont="1" applyFill="1" applyAlignment="1">
      <alignment horizontal="center" vertical="center"/>
    </xf>
    <xf numFmtId="0" fontId="77" fillId="36" borderId="120" xfId="35" applyNumberFormat="1" applyFont="1" applyFill="1" applyBorder="1" applyAlignment="1">
      <alignment horizontal="center" vertical="center" wrapText="1" shrinkToFit="1"/>
    </xf>
    <xf numFmtId="0" fontId="77" fillId="36" borderId="119" xfId="35" applyNumberFormat="1" applyFont="1" applyFill="1" applyBorder="1" applyAlignment="1">
      <alignment horizontal="center" vertical="center" wrapText="1" shrinkToFit="1"/>
    </xf>
    <xf numFmtId="0" fontId="77" fillId="36" borderId="72" xfId="75" applyFont="1" applyFill="1" applyBorder="1" applyAlignment="1">
      <alignment horizontal="center" vertical="center" wrapText="1" shrinkToFit="1"/>
    </xf>
    <xf numFmtId="0" fontId="77" fillId="36" borderId="49" xfId="75" applyFont="1" applyFill="1" applyBorder="1" applyAlignment="1">
      <alignment horizontal="center" vertical="center" shrinkToFit="1"/>
    </xf>
    <xf numFmtId="0" fontId="77" fillId="36" borderId="54" xfId="35" applyNumberFormat="1" applyFont="1" applyFill="1" applyBorder="1" applyAlignment="1">
      <alignment horizontal="center" vertical="center" wrapText="1" shrinkToFit="1"/>
    </xf>
    <xf numFmtId="0" fontId="77" fillId="36" borderId="48" xfId="35" applyNumberFormat="1" applyFont="1" applyFill="1" applyBorder="1" applyAlignment="1">
      <alignment horizontal="center" vertical="center" wrapText="1" shrinkToFit="1"/>
    </xf>
    <xf numFmtId="0" fontId="77" fillId="36" borderId="95" xfId="75" applyFont="1" applyFill="1" applyBorder="1" applyAlignment="1">
      <alignment horizontal="center" vertical="center" shrinkToFit="1"/>
    </xf>
    <xf numFmtId="0" fontId="77" fillId="36" borderId="57" xfId="75" applyFont="1" applyFill="1" applyBorder="1" applyAlignment="1">
      <alignment horizontal="center" vertical="center" shrinkToFit="1"/>
    </xf>
    <xf numFmtId="0" fontId="77" fillId="36" borderId="124" xfId="35" applyNumberFormat="1" applyFont="1" applyFill="1" applyBorder="1" applyAlignment="1">
      <alignment horizontal="center" vertical="center" wrapText="1" shrinkToFit="1"/>
    </xf>
    <xf numFmtId="0" fontId="77" fillId="36" borderId="125" xfId="35" applyNumberFormat="1" applyFont="1" applyFill="1" applyBorder="1" applyAlignment="1">
      <alignment horizontal="center" vertical="center" wrapText="1" shrinkToFit="1"/>
    </xf>
    <xf numFmtId="0" fontId="14" fillId="38" borderId="31" xfId="84" applyFont="1" applyFill="1" applyBorder="1" applyAlignment="1">
      <alignment horizontal="center" vertical="center" shrinkToFit="1"/>
    </xf>
    <xf numFmtId="0" fontId="14" fillId="38" borderId="21" xfId="84" applyFont="1" applyFill="1" applyBorder="1" applyAlignment="1">
      <alignment horizontal="center" vertical="center" shrinkToFit="1"/>
    </xf>
    <xf numFmtId="0" fontId="14" fillId="38" borderId="20" xfId="84" applyFont="1" applyFill="1" applyBorder="1" applyAlignment="1">
      <alignment horizontal="center" vertical="center" shrinkToFit="1"/>
    </xf>
    <xf numFmtId="0" fontId="75" fillId="0" borderId="0" xfId="84" applyFont="1" applyFill="1" applyAlignment="1">
      <alignment horizontal="center" vertical="center"/>
    </xf>
    <xf numFmtId="0" fontId="79" fillId="36" borderId="86" xfId="84" applyFont="1" applyFill="1" applyBorder="1" applyAlignment="1">
      <alignment horizontal="center" vertical="center" shrinkToFit="1"/>
    </xf>
    <xf numFmtId="0" fontId="79" fillId="36" borderId="10" xfId="84" applyFont="1" applyFill="1" applyBorder="1" applyAlignment="1">
      <alignment horizontal="center" vertical="center" shrinkToFit="1"/>
    </xf>
    <xf numFmtId="0" fontId="79" fillId="36" borderId="88" xfId="84" applyFont="1" applyFill="1" applyBorder="1" applyAlignment="1">
      <alignment horizontal="center" vertical="center" shrinkToFit="1"/>
    </xf>
    <xf numFmtId="0" fontId="77" fillId="31" borderId="89" xfId="84" applyFont="1" applyFill="1" applyBorder="1" applyAlignment="1">
      <alignment horizontal="center" vertical="center" shrinkToFit="1"/>
    </xf>
    <xf numFmtId="0" fontId="77" fillId="31" borderId="83" xfId="84" applyFont="1" applyFill="1" applyBorder="1" applyAlignment="1">
      <alignment horizontal="center" vertical="center" shrinkToFit="1"/>
    </xf>
    <xf numFmtId="0" fontId="14" fillId="38" borderId="91" xfId="84" applyFont="1" applyFill="1" applyBorder="1" applyAlignment="1">
      <alignment horizontal="center" vertical="center" shrinkToFit="1"/>
    </xf>
    <xf numFmtId="0" fontId="14" fillId="38" borderId="110" xfId="84" applyFont="1" applyFill="1" applyBorder="1" applyAlignment="1">
      <alignment horizontal="center" vertical="center" shrinkToFit="1"/>
    </xf>
    <xf numFmtId="0" fontId="14" fillId="38" borderId="30" xfId="84" applyFont="1" applyFill="1" applyBorder="1" applyAlignment="1">
      <alignment horizontal="center" vertical="center" shrinkToFit="1"/>
    </xf>
    <xf numFmtId="0" fontId="14" fillId="38" borderId="107" xfId="84" applyFont="1" applyFill="1" applyBorder="1" applyAlignment="1">
      <alignment horizontal="center" vertical="center" shrinkToFit="1"/>
    </xf>
    <xf numFmtId="49" fontId="14" fillId="35" borderId="73" xfId="84" applyNumberFormat="1" applyFont="1" applyFill="1" applyBorder="1" applyAlignment="1">
      <alignment horizontal="center" vertical="center" shrinkToFit="1"/>
    </xf>
    <xf numFmtId="49" fontId="14" fillId="35" borderId="57" xfId="84" applyNumberFormat="1" applyFont="1" applyFill="1" applyBorder="1" applyAlignment="1">
      <alignment horizontal="center" vertical="center" shrinkToFit="1"/>
    </xf>
    <xf numFmtId="49" fontId="14" fillId="35" borderId="58" xfId="84" applyNumberFormat="1" applyFont="1" applyFill="1" applyBorder="1" applyAlignment="1">
      <alignment horizontal="center" vertical="center" shrinkToFit="1"/>
    </xf>
    <xf numFmtId="0" fontId="14" fillId="38" borderId="137" xfId="84" applyFont="1" applyFill="1" applyBorder="1" applyAlignment="1">
      <alignment horizontal="center" vertical="center" shrinkToFit="1"/>
    </xf>
    <xf numFmtId="0" fontId="14" fillId="38" borderId="138" xfId="84" applyFont="1" applyFill="1" applyBorder="1" applyAlignment="1">
      <alignment horizontal="center" vertical="center" shrinkToFit="1"/>
    </xf>
    <xf numFmtId="0" fontId="79" fillId="36" borderId="53" xfId="84" applyFont="1" applyFill="1" applyBorder="1" applyAlignment="1">
      <alignment horizontal="center" vertical="center"/>
    </xf>
    <xf numFmtId="0" fontId="79" fillId="36" borderId="46" xfId="84" applyFont="1" applyFill="1" applyBorder="1" applyAlignment="1">
      <alignment horizontal="center" vertical="center"/>
    </xf>
    <xf numFmtId="0" fontId="79" fillId="36" borderId="69" xfId="84" applyFont="1" applyFill="1" applyBorder="1" applyAlignment="1">
      <alignment horizontal="center" vertical="center" shrinkToFit="1"/>
    </xf>
    <xf numFmtId="0" fontId="79" fillId="36" borderId="47" xfId="84" applyFont="1" applyFill="1" applyBorder="1" applyAlignment="1">
      <alignment horizontal="center" vertical="center" shrinkToFit="1"/>
    </xf>
    <xf numFmtId="0" fontId="79" fillId="36" borderId="71" xfId="84" applyFont="1" applyFill="1" applyBorder="1" applyAlignment="1">
      <alignment horizontal="center" vertical="center" shrinkToFit="1"/>
    </xf>
    <xf numFmtId="0" fontId="79" fillId="36" borderId="28" xfId="84" applyFont="1" applyFill="1" applyBorder="1" applyAlignment="1">
      <alignment horizontal="center" vertical="center" shrinkToFit="1"/>
    </xf>
    <xf numFmtId="0" fontId="77" fillId="36" borderId="130" xfId="35" applyNumberFormat="1" applyFont="1" applyFill="1" applyBorder="1" applyAlignment="1">
      <alignment horizontal="center" vertical="center" wrapText="1" shrinkToFit="1"/>
    </xf>
    <xf numFmtId="0" fontId="77" fillId="36" borderId="56" xfId="35" applyNumberFormat="1" applyFont="1" applyFill="1" applyBorder="1" applyAlignment="1">
      <alignment horizontal="center" vertical="center" wrapText="1" shrinkToFit="1"/>
    </xf>
    <xf numFmtId="0" fontId="77" fillId="36" borderId="103" xfId="35" applyNumberFormat="1" applyFont="1" applyFill="1" applyBorder="1" applyAlignment="1">
      <alignment horizontal="center" vertical="center" wrapText="1" shrinkToFit="1"/>
    </xf>
    <xf numFmtId="0" fontId="79" fillId="36" borderId="70" xfId="84" applyFont="1" applyFill="1" applyBorder="1" applyAlignment="1">
      <alignment horizontal="center" vertical="center" shrinkToFit="1"/>
    </xf>
    <xf numFmtId="0" fontId="79" fillId="36" borderId="72" xfId="84" applyFont="1" applyFill="1" applyBorder="1" applyAlignment="1">
      <alignment horizontal="center" vertical="center" shrinkToFit="1"/>
    </xf>
    <xf numFmtId="0" fontId="79" fillId="36" borderId="68" xfId="84" applyFont="1" applyFill="1" applyBorder="1" applyAlignment="1">
      <alignment horizontal="center" vertical="center" shrinkToFit="1"/>
    </xf>
    <xf numFmtId="0" fontId="79" fillId="36" borderId="49" xfId="84" applyFont="1" applyFill="1" applyBorder="1" applyAlignment="1">
      <alignment horizontal="center" vertical="center" shrinkToFit="1"/>
    </xf>
    <xf numFmtId="41" fontId="79" fillId="36" borderId="69" xfId="36" applyFont="1" applyFill="1" applyBorder="1" applyAlignment="1">
      <alignment horizontal="center" vertical="center" wrapText="1" shrinkToFit="1"/>
    </xf>
    <xf numFmtId="41" fontId="79" fillId="36" borderId="47" xfId="36" applyFont="1" applyFill="1" applyBorder="1" applyAlignment="1">
      <alignment horizontal="center" vertical="center" wrapText="1" shrinkToFit="1"/>
    </xf>
    <xf numFmtId="0" fontId="14" fillId="38" borderId="12" xfId="84" applyFont="1" applyFill="1" applyBorder="1" applyAlignment="1">
      <alignment horizontal="center" vertical="center" shrinkToFit="1"/>
    </xf>
    <xf numFmtId="0" fontId="14" fillId="38" borderId="105" xfId="84" applyFont="1" applyFill="1" applyBorder="1" applyAlignment="1">
      <alignment horizontal="center" vertical="center" shrinkToFit="1"/>
    </xf>
    <xf numFmtId="49" fontId="14" fillId="35" borderId="31" xfId="84" applyNumberFormat="1" applyFont="1" applyFill="1" applyBorder="1" applyAlignment="1">
      <alignment horizontal="center" vertical="center" shrinkToFit="1"/>
    </xf>
    <xf numFmtId="49" fontId="14" fillId="35" borderId="11" xfId="84" applyNumberFormat="1" applyFont="1" applyFill="1" applyBorder="1" applyAlignment="1">
      <alignment horizontal="center" vertical="center" shrinkToFit="1"/>
    </xf>
    <xf numFmtId="49" fontId="14" fillId="35" borderId="35" xfId="84" applyNumberFormat="1" applyFont="1" applyFill="1" applyBorder="1" applyAlignment="1">
      <alignment horizontal="center" vertical="center" shrinkToFit="1"/>
    </xf>
    <xf numFmtId="0" fontId="14" fillId="37" borderId="30" xfId="84" applyFont="1" applyFill="1" applyBorder="1" applyAlignment="1">
      <alignment horizontal="center" vertical="center" shrinkToFit="1"/>
    </xf>
    <xf numFmtId="0" fontId="14" fillId="37" borderId="107" xfId="84" applyFont="1" applyFill="1" applyBorder="1" applyAlignment="1">
      <alignment horizontal="center" vertical="center" shrinkToFit="1"/>
    </xf>
    <xf numFmtId="41" fontId="77" fillId="0" borderId="31" xfId="35" applyFont="1" applyFill="1" applyBorder="1" applyAlignment="1">
      <alignment horizontal="center" vertical="center" shrinkToFit="1"/>
    </xf>
    <xf numFmtId="41" fontId="77" fillId="0" borderId="11" xfId="35" applyFont="1" applyFill="1" applyBorder="1" applyAlignment="1">
      <alignment horizontal="center" vertical="center" shrinkToFit="1"/>
    </xf>
    <xf numFmtId="41" fontId="77" fillId="0" borderId="35" xfId="35" applyFont="1" applyFill="1" applyBorder="1" applyAlignment="1">
      <alignment horizontal="center" vertical="center" shrinkToFit="1"/>
    </xf>
    <xf numFmtId="41" fontId="77" fillId="0" borderId="20" xfId="35" applyFont="1" applyFill="1" applyBorder="1" applyAlignment="1">
      <alignment horizontal="center" vertical="center" shrinkToFit="1"/>
    </xf>
    <xf numFmtId="41" fontId="77" fillId="0" borderId="21" xfId="35" applyFont="1" applyFill="1" applyBorder="1" applyAlignment="1">
      <alignment horizontal="center" vertical="center" shrinkToFit="1"/>
    </xf>
    <xf numFmtId="41" fontId="77" fillId="0" borderId="33" xfId="35" applyFont="1" applyFill="1" applyBorder="1" applyAlignment="1">
      <alignment horizontal="center" vertical="center" shrinkToFit="1"/>
    </xf>
    <xf numFmtId="49" fontId="14" fillId="0" borderId="31" xfId="84" applyNumberFormat="1" applyFont="1" applyFill="1" applyBorder="1" applyAlignment="1">
      <alignment horizontal="center" vertical="center" shrinkToFit="1"/>
    </xf>
    <xf numFmtId="49" fontId="14" fillId="0" borderId="11" xfId="84" applyNumberFormat="1" applyFont="1" applyFill="1" applyBorder="1" applyAlignment="1">
      <alignment horizontal="center" vertical="center" shrinkToFit="1"/>
    </xf>
    <xf numFmtId="49" fontId="14" fillId="0" borderId="35" xfId="84" applyNumberFormat="1" applyFont="1" applyFill="1" applyBorder="1" applyAlignment="1">
      <alignment horizontal="center" vertical="center" shrinkToFit="1"/>
    </xf>
    <xf numFmtId="0" fontId="14" fillId="37" borderId="56" xfId="84" applyFont="1" applyFill="1" applyBorder="1" applyAlignment="1">
      <alignment horizontal="center" vertical="center" shrinkToFit="1"/>
    </xf>
    <xf numFmtId="0" fontId="14" fillId="37" borderId="103" xfId="84" applyFont="1" applyFill="1" applyBorder="1" applyAlignment="1">
      <alignment horizontal="center" vertical="center" shrinkToFit="1"/>
    </xf>
    <xf numFmtId="0" fontId="74" fillId="0" borderId="0" xfId="84" applyFont="1" applyFill="1" applyAlignment="1">
      <alignment horizontal="center" vertical="center"/>
    </xf>
    <xf numFmtId="0" fontId="79" fillId="31" borderId="15" xfId="84" applyFont="1" applyFill="1" applyBorder="1" applyAlignment="1">
      <alignment horizontal="center" vertical="center" shrinkToFit="1"/>
    </xf>
    <xf numFmtId="0" fontId="79" fillId="31" borderId="16" xfId="84" applyFont="1" applyFill="1" applyBorder="1" applyAlignment="1">
      <alignment horizontal="center" vertical="center" shrinkToFit="1"/>
    </xf>
    <xf numFmtId="0" fontId="79" fillId="31" borderId="134" xfId="84" applyFont="1" applyFill="1" applyBorder="1" applyAlignment="1">
      <alignment horizontal="center" vertical="center" shrinkToFit="1"/>
    </xf>
    <xf numFmtId="0" fontId="14" fillId="37" borderId="31" xfId="84" applyFont="1" applyFill="1" applyBorder="1" applyAlignment="1">
      <alignment horizontal="center" vertical="center" shrinkToFit="1"/>
    </xf>
    <xf numFmtId="0" fontId="14" fillId="37" borderId="11" xfId="84" applyFont="1" applyFill="1" applyBorder="1" applyAlignment="1">
      <alignment horizontal="center" vertical="center" shrinkToFit="1"/>
    </xf>
    <xf numFmtId="0" fontId="14" fillId="37" borderId="20" xfId="84" applyFont="1" applyFill="1" applyBorder="1" applyAlignment="1">
      <alignment horizontal="center" vertical="center" shrinkToFit="1"/>
    </xf>
    <xf numFmtId="0" fontId="14" fillId="37" borderId="21" xfId="84" applyFont="1" applyFill="1" applyBorder="1" applyAlignment="1">
      <alignment horizontal="center" vertical="center" shrinkToFit="1"/>
    </xf>
    <xf numFmtId="0" fontId="79" fillId="31" borderId="96" xfId="84" applyFont="1" applyFill="1" applyBorder="1" applyAlignment="1">
      <alignment horizontal="center" vertical="center" shrinkToFit="1"/>
    </xf>
    <xf numFmtId="0" fontId="79" fillId="31" borderId="92" xfId="84" applyFont="1" applyFill="1" applyBorder="1" applyAlignment="1">
      <alignment horizontal="center" vertical="center" shrinkToFit="1"/>
    </xf>
    <xf numFmtId="202" fontId="97" fillId="31" borderId="149" xfId="89" applyNumberFormat="1" applyFont="1" applyFill="1" applyBorder="1" applyAlignment="1">
      <alignment horizontal="center" vertical="center" wrapText="1"/>
    </xf>
    <xf numFmtId="202" fontId="97" fillId="31" borderId="151" xfId="89" applyNumberFormat="1" applyFont="1" applyFill="1" applyBorder="1" applyAlignment="1">
      <alignment horizontal="center" vertical="center" wrapText="1"/>
    </xf>
    <xf numFmtId="202" fontId="71" fillId="0" borderId="149" xfId="89" applyNumberFormat="1" applyBorder="1" applyAlignment="1">
      <alignment horizontal="center" vertical="center"/>
    </xf>
    <xf numFmtId="202" fontId="94" fillId="31" borderId="152" xfId="89" applyNumberFormat="1" applyFont="1" applyFill="1" applyBorder="1" applyAlignment="1">
      <alignment horizontal="right" vertical="center"/>
    </xf>
    <xf numFmtId="202" fontId="94" fillId="31" borderId="149" xfId="89" applyNumberFormat="1" applyFont="1" applyFill="1" applyBorder="1" applyAlignment="1">
      <alignment horizontal="center" vertical="center"/>
    </xf>
    <xf numFmtId="202" fontId="94" fillId="31" borderId="151" xfId="89" applyNumberFormat="1" applyFont="1" applyFill="1" applyBorder="1" applyAlignment="1">
      <alignment horizontal="center" vertical="center"/>
    </xf>
    <xf numFmtId="202" fontId="97" fillId="31" borderId="153" xfId="89" applyNumberFormat="1" applyFont="1" applyFill="1" applyBorder="1" applyAlignment="1">
      <alignment horizontal="center" vertical="center"/>
    </xf>
    <xf numFmtId="202" fontId="97" fillId="31" borderId="154" xfId="89" applyNumberFormat="1" applyFont="1" applyFill="1" applyBorder="1" applyAlignment="1">
      <alignment horizontal="center" vertical="center"/>
    </xf>
    <xf numFmtId="202" fontId="97" fillId="39" borderId="149" xfId="89" applyNumberFormat="1" applyFont="1" applyFill="1" applyBorder="1" applyAlignment="1">
      <alignment horizontal="center" vertical="center" wrapText="1"/>
    </xf>
    <xf numFmtId="202" fontId="97" fillId="39" borderId="151" xfId="89" applyNumberFormat="1" applyFont="1" applyFill="1" applyBorder="1" applyAlignment="1">
      <alignment horizontal="center" vertical="center" wrapText="1"/>
    </xf>
    <xf numFmtId="202" fontId="71" fillId="0" borderId="150" xfId="89" applyNumberFormat="1" applyBorder="1" applyAlignment="1">
      <alignment horizontal="center" vertical="center"/>
    </xf>
    <xf numFmtId="202" fontId="71" fillId="0" borderId="151" xfId="89" applyNumberFormat="1" applyBorder="1" applyAlignment="1">
      <alignment horizontal="center" vertical="center"/>
    </xf>
    <xf numFmtId="202" fontId="99" fillId="40" borderId="146" xfId="89" applyNumberFormat="1" applyFont="1" applyFill="1" applyBorder="1" applyAlignment="1">
      <alignment horizontal="center" vertical="center"/>
    </xf>
    <xf numFmtId="202" fontId="99" fillId="40" borderId="147" xfId="89" applyNumberFormat="1" applyFont="1" applyFill="1" applyBorder="1" applyAlignment="1">
      <alignment horizontal="center" vertical="center"/>
    </xf>
    <xf numFmtId="202" fontId="99" fillId="40" borderId="148" xfId="89" applyNumberFormat="1" applyFont="1" applyFill="1" applyBorder="1" applyAlignment="1">
      <alignment horizontal="center" vertical="center"/>
    </xf>
    <xf numFmtId="202" fontId="71" fillId="0" borderId="152" xfId="89" applyNumberFormat="1" applyBorder="1" applyAlignment="1">
      <alignment horizontal="center" vertical="center"/>
    </xf>
    <xf numFmtId="202" fontId="94" fillId="34" borderId="151" xfId="89" applyNumberFormat="1" applyFont="1" applyFill="1" applyBorder="1" applyAlignment="1">
      <alignment horizontal="center" vertical="center"/>
    </xf>
    <xf numFmtId="202" fontId="95" fillId="0" borderId="151" xfId="89" applyNumberFormat="1" applyFont="1" applyBorder="1" applyAlignment="1">
      <alignment horizontal="center" vertical="center"/>
    </xf>
    <xf numFmtId="0" fontId="80" fillId="0" borderId="0" xfId="0" applyFont="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cellXfs>
  <cellStyles count="133">
    <cellStyle name="??&amp;O?&amp;H?_x0008__x000f__x0007_?_x0007__x0001__x0001_" xfId="1"/>
    <cellStyle name="??&amp;O?&amp;H?_x0008_??_x0007__x0001__x0001_" xfId="2"/>
    <cellStyle name="20% - 강조색1 2" xfId="3"/>
    <cellStyle name="20% - 강조색2 2" xfId="4"/>
    <cellStyle name="20% - 강조색3 2" xfId="5"/>
    <cellStyle name="20% - 강조색4 2" xfId="6"/>
    <cellStyle name="20% - 강조색5 2" xfId="7"/>
    <cellStyle name="20% - 강조색6 2" xfId="8"/>
    <cellStyle name="40% - 강조색1 2" xfId="9"/>
    <cellStyle name="40% - 강조색2 2" xfId="10"/>
    <cellStyle name="40% - 강조색3 2" xfId="11"/>
    <cellStyle name="40% - 강조색4 2" xfId="12"/>
    <cellStyle name="40% - 강조색5 2" xfId="13"/>
    <cellStyle name="40% - 강조색6 2" xfId="14"/>
    <cellStyle name="60% - 강조색1 2" xfId="15"/>
    <cellStyle name="60% - 강조색2 2" xfId="16"/>
    <cellStyle name="60% - 강조색3 2" xfId="17"/>
    <cellStyle name="60% - 강조색4 2" xfId="18"/>
    <cellStyle name="60% - 강조색5 2" xfId="19"/>
    <cellStyle name="60% - 강조색6 2" xfId="20"/>
    <cellStyle name="Header1" xfId="85"/>
    <cellStyle name="Header2" xfId="86"/>
    <cellStyle name="강조색1 2" xfId="21"/>
    <cellStyle name="강조색2 2" xfId="22"/>
    <cellStyle name="강조색3 2" xfId="23"/>
    <cellStyle name="강조색4 2" xfId="24"/>
    <cellStyle name="강조색5 2" xfId="25"/>
    <cellStyle name="강조색6 2" xfId="26"/>
    <cellStyle name="경고문 2" xfId="27"/>
    <cellStyle name="계산 2" xfId="28"/>
    <cellStyle name="나쁨 2" xfId="29"/>
    <cellStyle name="메모 2" xfId="30"/>
    <cellStyle name="백분율" xfId="31" builtinId="5"/>
    <cellStyle name="백분율 2" xfId="91"/>
    <cellStyle name="백분율 3" xfId="92"/>
    <cellStyle name="백분율 3 2" xfId="93"/>
    <cellStyle name="보통 2" xfId="32"/>
    <cellStyle name="설명 텍스트 2" xfId="33"/>
    <cellStyle name="셀 확인 2" xfId="34"/>
    <cellStyle name="쉼표 [0]" xfId="35" builtinId="6"/>
    <cellStyle name="쉼표 [0] 2" xfId="36"/>
    <cellStyle name="쉼표 [0] 2 2" xfId="94"/>
    <cellStyle name="쉼표 [0] 3" xfId="37"/>
    <cellStyle name="쉼표 [0] 4" xfId="87"/>
    <cellStyle name="쉼표 [0] 4 2" xfId="95"/>
    <cellStyle name="쉼표 [0] 5" xfId="88"/>
    <cellStyle name="쉼표 [0] 6" xfId="96"/>
    <cellStyle name="쉼표 [0] 6 2" xfId="97"/>
    <cellStyle name="연결된 셀 2" xfId="38"/>
    <cellStyle name="요약 2" xfId="39"/>
    <cellStyle name="입력 2" xfId="40"/>
    <cellStyle name="제목 1 2" xfId="41"/>
    <cellStyle name="제목 2 2" xfId="42"/>
    <cellStyle name="제목 3 2" xfId="43"/>
    <cellStyle name="제목 4 2" xfId="44"/>
    <cellStyle name="제목 5" xfId="45"/>
    <cellStyle name="좋음 2" xfId="46"/>
    <cellStyle name="출력 2" xfId="47"/>
    <cellStyle name="콤마 [0]_  종  합  " xfId="48"/>
    <cellStyle name="콤마_  종  합  " xfId="49"/>
    <cellStyle name="통화 [0]" xfId="132" builtinId="7"/>
    <cellStyle name="표준" xfId="0" builtinId="0"/>
    <cellStyle name="표준 10" xfId="50"/>
    <cellStyle name="표준 11" xfId="51"/>
    <cellStyle name="표준 12" xfId="52"/>
    <cellStyle name="표준 13" xfId="53"/>
    <cellStyle name="표준 14" xfId="54"/>
    <cellStyle name="표준 15" xfId="55"/>
    <cellStyle name="표준 16" xfId="56"/>
    <cellStyle name="표준 17" xfId="57"/>
    <cellStyle name="표준 18" xfId="58"/>
    <cellStyle name="표준 19" xfId="59"/>
    <cellStyle name="표준 2" xfId="60"/>
    <cellStyle name="표준 2 2" xfId="61"/>
    <cellStyle name="표준 2 2 2" xfId="62"/>
    <cellStyle name="표준 2 2 2 2" xfId="63"/>
    <cellStyle name="표준 2 2 3" xfId="64"/>
    <cellStyle name="표준 2 3" xfId="98"/>
    <cellStyle name="표준 2 4" xfId="99"/>
    <cellStyle name="표준 20" xfId="65"/>
    <cellStyle name="표준 21" xfId="66"/>
    <cellStyle name="표준 22" xfId="67"/>
    <cellStyle name="표준 23" xfId="68"/>
    <cellStyle name="표준 24" xfId="69"/>
    <cellStyle name="표준 25" xfId="70"/>
    <cellStyle name="표준 26" xfId="71"/>
    <cellStyle name="표준 27" xfId="72"/>
    <cellStyle name="표준 28" xfId="73"/>
    <cellStyle name="표준 29" xfId="74"/>
    <cellStyle name="표준 3" xfId="75"/>
    <cellStyle name="표준 3 2" xfId="100"/>
    <cellStyle name="표준 30" xfId="76"/>
    <cellStyle name="표준 31" xfId="77"/>
    <cellStyle name="표준 32" xfId="101"/>
    <cellStyle name="표준 33" xfId="102"/>
    <cellStyle name="표준 34" xfId="103"/>
    <cellStyle name="표준 35" xfId="104"/>
    <cellStyle name="표준 36" xfId="105"/>
    <cellStyle name="표준 37" xfId="106"/>
    <cellStyle name="표준 38" xfId="107"/>
    <cellStyle name="표준 39" xfId="108"/>
    <cellStyle name="표준 4" xfId="78"/>
    <cellStyle name="표준 4 2" xfId="89"/>
    <cellStyle name="표준 40" xfId="109"/>
    <cellStyle name="표준 41" xfId="110"/>
    <cellStyle name="표준 42" xfId="111"/>
    <cellStyle name="표준 43" xfId="112"/>
    <cellStyle name="표준 44" xfId="113"/>
    <cellStyle name="표준 45" xfId="114"/>
    <cellStyle name="표준 46" xfId="115"/>
    <cellStyle name="표준 47" xfId="116"/>
    <cellStyle name="표준 48" xfId="117"/>
    <cellStyle name="표준 49" xfId="118"/>
    <cellStyle name="표준 5" xfId="79"/>
    <cellStyle name="표준 50" xfId="119"/>
    <cellStyle name="표준 51" xfId="120"/>
    <cellStyle name="표준 52" xfId="121"/>
    <cellStyle name="표준 53" xfId="122"/>
    <cellStyle name="표준 54" xfId="123"/>
    <cellStyle name="표준 55" xfId="124"/>
    <cellStyle name="표준 56" xfId="125"/>
    <cellStyle name="표준 57" xfId="126"/>
    <cellStyle name="표준 58" xfId="127"/>
    <cellStyle name="표준 59" xfId="128"/>
    <cellStyle name="표준 6" xfId="80"/>
    <cellStyle name="표준 60" xfId="129"/>
    <cellStyle name="표준 61" xfId="130"/>
    <cellStyle name="표준 62" xfId="131"/>
    <cellStyle name="표준 7" xfId="81"/>
    <cellStyle name="표준 7 2" xfId="90"/>
    <cellStyle name="표준 8" xfId="82"/>
    <cellStyle name="표준 9" xfId="83"/>
    <cellStyle name="표준_2분기 예산(남부)"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56</xdr:row>
      <xdr:rowOff>0</xdr:rowOff>
    </xdr:from>
    <xdr:to>
      <xdr:col>4</xdr:col>
      <xdr:colOff>304800</xdr:colOff>
      <xdr:row>57</xdr:row>
      <xdr:rowOff>57150</xdr:rowOff>
    </xdr:to>
    <xdr:sp macro="" textlink="">
      <xdr:nvSpPr>
        <xdr:cNvPr id="220387" name="AutoShape 4"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304800</xdr:colOff>
      <xdr:row>57</xdr:row>
      <xdr:rowOff>57150</xdr:rowOff>
    </xdr:to>
    <xdr:sp macro="" textlink="">
      <xdr:nvSpPr>
        <xdr:cNvPr id="220388" name="AutoShape 5"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304800</xdr:colOff>
      <xdr:row>57</xdr:row>
      <xdr:rowOff>57150</xdr:rowOff>
    </xdr:to>
    <xdr:sp macro="" textlink="">
      <xdr:nvSpPr>
        <xdr:cNvPr id="220389" name="AutoShape 4"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304800</xdr:colOff>
      <xdr:row>57</xdr:row>
      <xdr:rowOff>57150</xdr:rowOff>
    </xdr:to>
    <xdr:sp macro="" textlink="">
      <xdr:nvSpPr>
        <xdr:cNvPr id="220390" name="AutoShape 4"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304800</xdr:colOff>
      <xdr:row>57</xdr:row>
      <xdr:rowOff>57150</xdr:rowOff>
    </xdr:to>
    <xdr:sp macro="" textlink="">
      <xdr:nvSpPr>
        <xdr:cNvPr id="220391" name="AutoShape 5"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304800</xdr:colOff>
      <xdr:row>57</xdr:row>
      <xdr:rowOff>57150</xdr:rowOff>
    </xdr:to>
    <xdr:sp macro="" textlink="">
      <xdr:nvSpPr>
        <xdr:cNvPr id="220392" name="AutoShape 4"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56</xdr:row>
      <xdr:rowOff>0</xdr:rowOff>
    </xdr:from>
    <xdr:to>
      <xdr:col>4</xdr:col>
      <xdr:colOff>304800</xdr:colOff>
      <xdr:row>57</xdr:row>
      <xdr:rowOff>57150</xdr:rowOff>
    </xdr:to>
    <xdr:sp macro="" textlink="">
      <xdr:nvSpPr>
        <xdr:cNvPr id="220393" name="AutoShape 2" descr="PIC2C"/>
        <xdr:cNvSpPr>
          <a:spLocks noChangeAspect="1" noChangeArrowheads="1"/>
        </xdr:cNvSpPr>
      </xdr:nvSpPr>
      <xdr:spPr bwMode="auto">
        <a:xfrm>
          <a:off x="2847975" y="16687800"/>
          <a:ext cx="304800" cy="3524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20394" name="AutoShape 1"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20395" name="AutoShape 1"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20396" name="AutoShape 2"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20397" name="AutoShape 3"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20398" name="AutoShape 4"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20399" name="AutoShape 5"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0</xdr:colOff>
      <xdr:row>12</xdr:row>
      <xdr:rowOff>0</xdr:rowOff>
    </xdr:from>
    <xdr:to>
      <xdr:col>16</xdr:col>
      <xdr:colOff>304800</xdr:colOff>
      <xdr:row>12</xdr:row>
      <xdr:rowOff>76200</xdr:rowOff>
    </xdr:to>
    <xdr:sp macro="" textlink="">
      <xdr:nvSpPr>
        <xdr:cNvPr id="3"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8" name="AutoShape 2" descr="PIC2C"/>
        <xdr:cNvSpPr>
          <a:spLocks noChangeAspect="1" noChangeArrowheads="1"/>
        </xdr:cNvSpPr>
      </xdr:nvSpPr>
      <xdr:spPr bwMode="auto">
        <a:xfrm>
          <a:off x="11944350" y="3857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9" name="AutoShape 3" descr="PIC2C"/>
        <xdr:cNvSpPr>
          <a:spLocks noChangeAspect="1" noChangeArrowheads="1"/>
        </xdr:cNvSpPr>
      </xdr:nvSpPr>
      <xdr:spPr bwMode="auto">
        <a:xfrm>
          <a:off x="11944350" y="3857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0" name="AutoShape 2"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1" name="AutoShape 3"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2" name="AutoShape 2" descr="PIC2C"/>
        <xdr:cNvSpPr>
          <a:spLocks noChangeAspect="1" noChangeArrowheads="1"/>
        </xdr:cNvSpPr>
      </xdr:nvSpPr>
      <xdr:spPr bwMode="auto">
        <a:xfrm>
          <a:off x="11944350" y="3857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3" name="AutoShape 3" descr="PIC2C"/>
        <xdr:cNvSpPr>
          <a:spLocks noChangeAspect="1" noChangeArrowheads="1"/>
        </xdr:cNvSpPr>
      </xdr:nvSpPr>
      <xdr:spPr bwMode="auto">
        <a:xfrm>
          <a:off x="11944350" y="3857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4"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5"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6"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7"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8"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9"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2"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3"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6"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7"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8"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9"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0"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1"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2"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3"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4"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5"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6"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7"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8"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9"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0"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1"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2"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3"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6"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7"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8"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9"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0"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1"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2"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3"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4"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5"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6"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7"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8"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9"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0"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1"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2"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3"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6"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7"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8"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9"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0"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1"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2"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3"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4"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5"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6"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7"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8"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9"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0"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1"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2"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3"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6" name="AutoShape 2"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7" name="AutoShape 3" descr="PIC2C"/>
        <xdr:cNvSpPr>
          <a:spLocks noChangeAspect="1" noChangeArrowheads="1"/>
        </xdr:cNvSpPr>
      </xdr:nvSpPr>
      <xdr:spPr bwMode="auto">
        <a:xfrm>
          <a:off x="11944350" y="3857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8"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9"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0"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1"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2"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3"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94" name="AutoShape 2"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95" name="AutoShape 3"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6"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7"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8"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9"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0"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1"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2"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3"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6"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7"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8"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9"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0"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1"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2"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3"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4"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5"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6"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7"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18"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19"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20" name="AutoShape 2" descr="PIC2C"/>
        <xdr:cNvSpPr>
          <a:spLocks noChangeAspect="1" noChangeArrowheads="1"/>
        </xdr:cNvSpPr>
      </xdr:nvSpPr>
      <xdr:spPr bwMode="auto">
        <a:xfrm>
          <a:off x="11944350" y="3857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21" name="AutoShape 3" descr="PIC2C"/>
        <xdr:cNvSpPr>
          <a:spLocks noChangeAspect="1" noChangeArrowheads="1"/>
        </xdr:cNvSpPr>
      </xdr:nvSpPr>
      <xdr:spPr bwMode="auto">
        <a:xfrm>
          <a:off x="11944350" y="3857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2"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3"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4"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5"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26"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27"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8"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9"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0"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1"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2"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3"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4"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5"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6"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7"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8"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9"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40"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41"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42"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43"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4"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5"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6"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7"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48" name="AutoShape 2"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49" name="AutoShape 3"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0"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1"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2"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3"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4"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5"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6"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7"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8"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9"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0"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1"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62"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63"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4"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5"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66"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67"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68" name="AutoShape 2" descr="PIC2C"/>
        <xdr:cNvSpPr>
          <a:spLocks noChangeAspect="1" noChangeArrowheads="1"/>
        </xdr:cNvSpPr>
      </xdr:nvSpPr>
      <xdr:spPr bwMode="auto">
        <a:xfrm>
          <a:off x="11944350" y="3857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69" name="AutoShape 3" descr="PIC2C"/>
        <xdr:cNvSpPr>
          <a:spLocks noChangeAspect="1" noChangeArrowheads="1"/>
        </xdr:cNvSpPr>
      </xdr:nvSpPr>
      <xdr:spPr bwMode="auto">
        <a:xfrm>
          <a:off x="11944350" y="3857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0"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1"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2"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3"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4"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5"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6"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7"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8"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9"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0"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1"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2"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3"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4"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5"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6"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7"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8"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9"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90"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91"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92" name="AutoShape 2" descr="PIC2C"/>
        <xdr:cNvSpPr>
          <a:spLocks noChangeAspect="1" noChangeArrowheads="1"/>
        </xdr:cNvSpPr>
      </xdr:nvSpPr>
      <xdr:spPr bwMode="auto">
        <a:xfrm>
          <a:off x="11944350" y="3857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93" name="AutoShape 3" descr="PIC2C"/>
        <xdr:cNvSpPr>
          <a:spLocks noChangeAspect="1" noChangeArrowheads="1"/>
        </xdr:cNvSpPr>
      </xdr:nvSpPr>
      <xdr:spPr bwMode="auto">
        <a:xfrm>
          <a:off x="11944350" y="3857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94" name="AutoShape 2"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5"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6"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7"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8"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99" name="AutoShape 2"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200" name="AutoShape 3" descr="PIC2C"/>
        <xdr:cNvSpPr>
          <a:spLocks noChangeAspect="1" noChangeArrowheads="1"/>
        </xdr:cNvSpPr>
      </xdr:nvSpPr>
      <xdr:spPr bwMode="auto">
        <a:xfrm>
          <a:off x="11944350" y="3857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1"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2"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3"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4"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5"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6"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7"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8"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9"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0"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1"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2"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3"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4"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5"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6"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7"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8"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9" name="AutoShape 2"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20" name="AutoShape 3" descr="PIC2C"/>
        <xdr:cNvSpPr>
          <a:spLocks noChangeAspect="1" noChangeArrowheads="1"/>
        </xdr:cNvSpPr>
      </xdr:nvSpPr>
      <xdr:spPr bwMode="auto">
        <a:xfrm>
          <a:off x="11944350" y="3857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21" name="AutoShape 2"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22" name="AutoShape 3" descr="PIC2C"/>
        <xdr:cNvSpPr>
          <a:spLocks noChangeAspect="1" noChangeArrowheads="1"/>
        </xdr:cNvSpPr>
      </xdr:nvSpPr>
      <xdr:spPr bwMode="auto">
        <a:xfrm>
          <a:off x="11944350" y="3857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3"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4"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225" name="AutoShape 2" descr="PIC2C"/>
        <xdr:cNvSpPr>
          <a:spLocks noChangeAspect="1" noChangeArrowheads="1"/>
        </xdr:cNvSpPr>
      </xdr:nvSpPr>
      <xdr:spPr bwMode="auto">
        <a:xfrm>
          <a:off x="11944350" y="3857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226" name="AutoShape 3" descr="PIC2C"/>
        <xdr:cNvSpPr>
          <a:spLocks noChangeAspect="1" noChangeArrowheads="1"/>
        </xdr:cNvSpPr>
      </xdr:nvSpPr>
      <xdr:spPr bwMode="auto">
        <a:xfrm>
          <a:off x="11944350" y="3857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7"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8"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9"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0"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1"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2"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3"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4"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5"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6"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7"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8"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9"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0"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1"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2"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3"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4"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5" name="AutoShape 2"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6" name="AutoShape 3" descr="PIC2C"/>
        <xdr:cNvSpPr>
          <a:spLocks noChangeAspect="1" noChangeArrowheads="1"/>
        </xdr:cNvSpPr>
      </xdr:nvSpPr>
      <xdr:spPr bwMode="auto">
        <a:xfrm>
          <a:off x="11944350" y="3857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7" name="AutoShape 2"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8" name="AutoShape 3" descr="PIC2C"/>
        <xdr:cNvSpPr>
          <a:spLocks noChangeAspect="1" noChangeArrowheads="1"/>
        </xdr:cNvSpPr>
      </xdr:nvSpPr>
      <xdr:spPr bwMode="auto">
        <a:xfrm>
          <a:off x="11944350" y="3857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1</xdr:row>
      <xdr:rowOff>0</xdr:rowOff>
    </xdr:to>
    <xdr:sp macro="" textlink="">
      <xdr:nvSpPr>
        <xdr:cNvPr id="250941" name="AutoShape 1"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50942" name="AutoShape 1"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50943" name="AutoShape 2"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50944" name="AutoShape 3"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50945" name="AutoShape 4"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250946" name="AutoShape 5"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1</xdr:row>
      <xdr:rowOff>95250</xdr:rowOff>
    </xdr:to>
    <xdr:sp macro="" textlink="">
      <xdr:nvSpPr>
        <xdr:cNvPr id="298985" name="AutoShape 1" descr="PIC2C"/>
        <xdr:cNvSpPr>
          <a:spLocks noChangeAspect="1" noChangeArrowheads="1"/>
        </xdr:cNvSpPr>
      </xdr:nvSpPr>
      <xdr:spPr bwMode="auto">
        <a:xfrm>
          <a:off x="2847975" y="0"/>
          <a:ext cx="304800" cy="590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114300</xdr:rowOff>
    </xdr:to>
    <xdr:sp macro="" textlink="">
      <xdr:nvSpPr>
        <xdr:cNvPr id="298986" name="AutoShape 2" descr="PIC2C"/>
        <xdr:cNvSpPr>
          <a:spLocks noChangeAspect="1" noChangeArrowheads="1"/>
        </xdr:cNvSpPr>
      </xdr:nvSpPr>
      <xdr:spPr bwMode="auto">
        <a:xfrm>
          <a:off x="2847975" y="0"/>
          <a:ext cx="304800" cy="6096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114300</xdr:rowOff>
    </xdr:to>
    <xdr:sp macro="" textlink="">
      <xdr:nvSpPr>
        <xdr:cNvPr id="298987" name="AutoShape 3" descr="PIC2C"/>
        <xdr:cNvSpPr>
          <a:spLocks noChangeAspect="1" noChangeArrowheads="1"/>
        </xdr:cNvSpPr>
      </xdr:nvSpPr>
      <xdr:spPr bwMode="auto">
        <a:xfrm>
          <a:off x="2847975" y="0"/>
          <a:ext cx="304800" cy="6096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114300</xdr:rowOff>
    </xdr:to>
    <xdr:sp macro="" textlink="">
      <xdr:nvSpPr>
        <xdr:cNvPr id="298988" name="AutoShape 4" descr="PIC2C"/>
        <xdr:cNvSpPr>
          <a:spLocks noChangeAspect="1" noChangeArrowheads="1"/>
        </xdr:cNvSpPr>
      </xdr:nvSpPr>
      <xdr:spPr bwMode="auto">
        <a:xfrm>
          <a:off x="2847975" y="0"/>
          <a:ext cx="304800" cy="6096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114300</xdr:rowOff>
    </xdr:to>
    <xdr:sp macro="" textlink="">
      <xdr:nvSpPr>
        <xdr:cNvPr id="298989" name="AutoShape 5" descr="PIC2C"/>
        <xdr:cNvSpPr>
          <a:spLocks noChangeAspect="1" noChangeArrowheads="1"/>
        </xdr:cNvSpPr>
      </xdr:nvSpPr>
      <xdr:spPr bwMode="auto">
        <a:xfrm>
          <a:off x="2847975" y="0"/>
          <a:ext cx="304800" cy="609600"/>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304800</xdr:colOff>
      <xdr:row>46</xdr:row>
      <xdr:rowOff>19050</xdr:rowOff>
    </xdr:to>
    <xdr:sp macro="" textlink="">
      <xdr:nvSpPr>
        <xdr:cNvPr id="298990" name="AutoShape 6" descr="PIC2C"/>
        <xdr:cNvSpPr>
          <a:spLocks noChangeAspect="1" noChangeArrowheads="1"/>
        </xdr:cNvSpPr>
      </xdr:nvSpPr>
      <xdr:spPr bwMode="auto">
        <a:xfrm>
          <a:off x="2847975" y="13439775"/>
          <a:ext cx="304800" cy="31432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304800</xdr:colOff>
      <xdr:row>46</xdr:row>
      <xdr:rowOff>38100</xdr:rowOff>
    </xdr:to>
    <xdr:sp macro="" textlink="">
      <xdr:nvSpPr>
        <xdr:cNvPr id="298991" name="AutoShape 7" descr="PIC2C"/>
        <xdr:cNvSpPr>
          <a:spLocks noChangeAspect="1" noChangeArrowheads="1"/>
        </xdr:cNvSpPr>
      </xdr:nvSpPr>
      <xdr:spPr bwMode="auto">
        <a:xfrm>
          <a:off x="2847975" y="13439775"/>
          <a:ext cx="304800" cy="3333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304800</xdr:colOff>
      <xdr:row>46</xdr:row>
      <xdr:rowOff>38100</xdr:rowOff>
    </xdr:to>
    <xdr:sp macro="" textlink="">
      <xdr:nvSpPr>
        <xdr:cNvPr id="298992" name="AutoShape 8" descr="PIC2C"/>
        <xdr:cNvSpPr>
          <a:spLocks noChangeAspect="1" noChangeArrowheads="1"/>
        </xdr:cNvSpPr>
      </xdr:nvSpPr>
      <xdr:spPr bwMode="auto">
        <a:xfrm>
          <a:off x="2847975" y="13439775"/>
          <a:ext cx="304800" cy="333375"/>
        </a:xfrm>
        <a:prstGeom prst="rect">
          <a:avLst/>
        </a:prstGeom>
        <a:noFill/>
        <a:ln w="9525">
          <a:noFill/>
          <a:miter lim="800000"/>
          <a:headEnd/>
          <a:tailEnd/>
        </a:ln>
      </xdr:spPr>
    </xdr:sp>
    <xdr:clientData/>
  </xdr:twoCellAnchor>
  <xdr:twoCellAnchor editAs="oneCell">
    <xdr:from>
      <xdr:col>4</xdr:col>
      <xdr:colOff>0</xdr:colOff>
      <xdr:row>45</xdr:row>
      <xdr:rowOff>0</xdr:rowOff>
    </xdr:from>
    <xdr:to>
      <xdr:col>4</xdr:col>
      <xdr:colOff>304800</xdr:colOff>
      <xdr:row>46</xdr:row>
      <xdr:rowOff>38100</xdr:rowOff>
    </xdr:to>
    <xdr:sp macro="" textlink="">
      <xdr:nvSpPr>
        <xdr:cNvPr id="298993" name="AutoShape 9" descr="PIC2C"/>
        <xdr:cNvSpPr>
          <a:spLocks noChangeAspect="1" noChangeArrowheads="1"/>
        </xdr:cNvSpPr>
      </xdr:nvSpPr>
      <xdr:spPr bwMode="auto">
        <a:xfrm>
          <a:off x="2847975" y="13439775"/>
          <a:ext cx="304800" cy="3333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38100</xdr:rowOff>
    </xdr:to>
    <xdr:sp macro="" textlink="">
      <xdr:nvSpPr>
        <xdr:cNvPr id="298994" name="AutoShape 2" descr="PIC2C"/>
        <xdr:cNvSpPr>
          <a:spLocks noChangeAspect="1" noChangeArrowheads="1"/>
        </xdr:cNvSpPr>
      </xdr:nvSpPr>
      <xdr:spPr bwMode="auto">
        <a:xfrm>
          <a:off x="2847975" y="11372850"/>
          <a:ext cx="304800" cy="33337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42</xdr:row>
      <xdr:rowOff>38100</xdr:rowOff>
    </xdr:to>
    <xdr:sp macro="" textlink="">
      <xdr:nvSpPr>
        <xdr:cNvPr id="298995" name="AutoShape 4" descr="PIC2C"/>
        <xdr:cNvSpPr>
          <a:spLocks noChangeAspect="1" noChangeArrowheads="1"/>
        </xdr:cNvSpPr>
      </xdr:nvSpPr>
      <xdr:spPr bwMode="auto">
        <a:xfrm>
          <a:off x="2847975" y="12258675"/>
          <a:ext cx="304800" cy="33337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42</xdr:row>
      <xdr:rowOff>38100</xdr:rowOff>
    </xdr:to>
    <xdr:sp macro="" textlink="">
      <xdr:nvSpPr>
        <xdr:cNvPr id="298996" name="AutoShape 5" descr="PIC2C"/>
        <xdr:cNvSpPr>
          <a:spLocks noChangeAspect="1" noChangeArrowheads="1"/>
        </xdr:cNvSpPr>
      </xdr:nvSpPr>
      <xdr:spPr bwMode="auto">
        <a:xfrm>
          <a:off x="2847975" y="12258675"/>
          <a:ext cx="304800" cy="333375"/>
        </a:xfrm>
        <a:prstGeom prst="rect">
          <a:avLst/>
        </a:prstGeom>
        <a:noFill/>
        <a:ln w="9525">
          <a:noFill/>
          <a:miter lim="800000"/>
          <a:headEnd/>
          <a:tailEnd/>
        </a:ln>
      </xdr:spPr>
    </xdr:sp>
    <xdr:clientData/>
  </xdr:twoCellAnchor>
  <xdr:twoCellAnchor editAs="oneCell">
    <xdr:from>
      <xdr:col>4</xdr:col>
      <xdr:colOff>0</xdr:colOff>
      <xdr:row>42</xdr:row>
      <xdr:rowOff>0</xdr:rowOff>
    </xdr:from>
    <xdr:to>
      <xdr:col>4</xdr:col>
      <xdr:colOff>304800</xdr:colOff>
      <xdr:row>42</xdr:row>
      <xdr:rowOff>247650</xdr:rowOff>
    </xdr:to>
    <xdr:sp macro="" textlink="">
      <xdr:nvSpPr>
        <xdr:cNvPr id="298997" name="AutoShape 4" descr="PIC2C"/>
        <xdr:cNvSpPr>
          <a:spLocks noChangeAspect="1" noChangeArrowheads="1"/>
        </xdr:cNvSpPr>
      </xdr:nvSpPr>
      <xdr:spPr bwMode="auto">
        <a:xfrm>
          <a:off x="2847975" y="12553950"/>
          <a:ext cx="304800" cy="2476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38100</xdr:rowOff>
    </xdr:to>
    <xdr:sp macro="" textlink="">
      <xdr:nvSpPr>
        <xdr:cNvPr id="298998" name="AutoShape 2" descr="PIC2C"/>
        <xdr:cNvSpPr>
          <a:spLocks noChangeAspect="1" noChangeArrowheads="1"/>
        </xdr:cNvSpPr>
      </xdr:nvSpPr>
      <xdr:spPr bwMode="auto">
        <a:xfrm>
          <a:off x="2847975" y="11372850"/>
          <a:ext cx="304800" cy="33337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42</xdr:row>
      <xdr:rowOff>38100</xdr:rowOff>
    </xdr:to>
    <xdr:sp macro="" textlink="">
      <xdr:nvSpPr>
        <xdr:cNvPr id="298999" name="AutoShape 4" descr="PIC2C"/>
        <xdr:cNvSpPr>
          <a:spLocks noChangeAspect="1" noChangeArrowheads="1"/>
        </xdr:cNvSpPr>
      </xdr:nvSpPr>
      <xdr:spPr bwMode="auto">
        <a:xfrm>
          <a:off x="2847975" y="12258675"/>
          <a:ext cx="304800" cy="33337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42</xdr:row>
      <xdr:rowOff>38100</xdr:rowOff>
    </xdr:to>
    <xdr:sp macro="" textlink="">
      <xdr:nvSpPr>
        <xdr:cNvPr id="299000" name="AutoShape 5" descr="PIC2C"/>
        <xdr:cNvSpPr>
          <a:spLocks noChangeAspect="1" noChangeArrowheads="1"/>
        </xdr:cNvSpPr>
      </xdr:nvSpPr>
      <xdr:spPr bwMode="auto">
        <a:xfrm>
          <a:off x="2847975" y="12258675"/>
          <a:ext cx="304800" cy="333375"/>
        </a:xfrm>
        <a:prstGeom prst="rect">
          <a:avLst/>
        </a:prstGeom>
        <a:noFill/>
        <a:ln w="9525">
          <a:noFill/>
          <a:miter lim="800000"/>
          <a:headEnd/>
          <a:tailEnd/>
        </a:ln>
      </xdr:spPr>
    </xdr:sp>
    <xdr:clientData/>
  </xdr:twoCellAnchor>
  <xdr:twoCellAnchor editAs="oneCell">
    <xdr:from>
      <xdr:col>4</xdr:col>
      <xdr:colOff>0</xdr:colOff>
      <xdr:row>42</xdr:row>
      <xdr:rowOff>0</xdr:rowOff>
    </xdr:from>
    <xdr:to>
      <xdr:col>4</xdr:col>
      <xdr:colOff>304800</xdr:colOff>
      <xdr:row>42</xdr:row>
      <xdr:rowOff>247650</xdr:rowOff>
    </xdr:to>
    <xdr:sp macro="" textlink="">
      <xdr:nvSpPr>
        <xdr:cNvPr id="299001" name="AutoShape 4" descr="PIC2C"/>
        <xdr:cNvSpPr>
          <a:spLocks noChangeAspect="1" noChangeArrowheads="1"/>
        </xdr:cNvSpPr>
      </xdr:nvSpPr>
      <xdr:spPr bwMode="auto">
        <a:xfrm>
          <a:off x="2847975" y="12553950"/>
          <a:ext cx="304800" cy="2476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57150</xdr:rowOff>
    </xdr:to>
    <xdr:sp macro="" textlink="">
      <xdr:nvSpPr>
        <xdr:cNvPr id="299002" name="AutoShape 2" descr="PIC2C"/>
        <xdr:cNvSpPr>
          <a:spLocks noChangeAspect="1" noChangeArrowheads="1"/>
        </xdr:cNvSpPr>
      </xdr:nvSpPr>
      <xdr:spPr bwMode="auto">
        <a:xfrm>
          <a:off x="2847975" y="16983075"/>
          <a:ext cx="304800" cy="35242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9525</xdr:rowOff>
    </xdr:to>
    <xdr:sp macro="" textlink="">
      <xdr:nvSpPr>
        <xdr:cNvPr id="299003" name="AutoShape 1" descr="PIC2C"/>
        <xdr:cNvSpPr>
          <a:spLocks noChangeAspect="1" noChangeArrowheads="1"/>
        </xdr:cNvSpPr>
      </xdr:nvSpPr>
      <xdr:spPr bwMode="auto">
        <a:xfrm>
          <a:off x="2847975" y="11372850"/>
          <a:ext cx="304800" cy="30480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38</xdr:row>
      <xdr:rowOff>247650</xdr:rowOff>
    </xdr:to>
    <xdr:sp macro="" textlink="">
      <xdr:nvSpPr>
        <xdr:cNvPr id="299004" name="AutoShape 4" descr="PIC2C"/>
        <xdr:cNvSpPr>
          <a:spLocks noChangeAspect="1" noChangeArrowheads="1"/>
        </xdr:cNvSpPr>
      </xdr:nvSpPr>
      <xdr:spPr bwMode="auto">
        <a:xfrm>
          <a:off x="2847975" y="11372850"/>
          <a:ext cx="304800" cy="2476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38</xdr:row>
      <xdr:rowOff>247650</xdr:rowOff>
    </xdr:to>
    <xdr:sp macro="" textlink="">
      <xdr:nvSpPr>
        <xdr:cNvPr id="299005" name="AutoShape 5" descr="PIC2C"/>
        <xdr:cNvSpPr>
          <a:spLocks noChangeAspect="1" noChangeArrowheads="1"/>
        </xdr:cNvSpPr>
      </xdr:nvSpPr>
      <xdr:spPr bwMode="auto">
        <a:xfrm>
          <a:off x="2847975" y="11372850"/>
          <a:ext cx="304800" cy="2476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9525</xdr:rowOff>
    </xdr:to>
    <xdr:sp macro="" textlink="">
      <xdr:nvSpPr>
        <xdr:cNvPr id="299006" name="AutoShape 1" descr="PIC2C"/>
        <xdr:cNvSpPr>
          <a:spLocks noChangeAspect="1" noChangeArrowheads="1"/>
        </xdr:cNvSpPr>
      </xdr:nvSpPr>
      <xdr:spPr bwMode="auto">
        <a:xfrm>
          <a:off x="2847975" y="11372850"/>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07" name="AutoShape 2"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08" name="AutoShape 3"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238125</xdr:rowOff>
    </xdr:to>
    <xdr:sp macro="" textlink="">
      <xdr:nvSpPr>
        <xdr:cNvPr id="299009" name="AutoShape 1" descr="PIC2C"/>
        <xdr:cNvSpPr>
          <a:spLocks noChangeAspect="1" noChangeArrowheads="1"/>
        </xdr:cNvSpPr>
      </xdr:nvSpPr>
      <xdr:spPr bwMode="auto">
        <a:xfrm>
          <a:off x="2847975" y="16983075"/>
          <a:ext cx="304800" cy="5334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209550</xdr:rowOff>
    </xdr:to>
    <xdr:sp macro="" textlink="">
      <xdr:nvSpPr>
        <xdr:cNvPr id="299010" name="AutoShape 4" descr="PIC2C"/>
        <xdr:cNvSpPr>
          <a:spLocks noChangeAspect="1" noChangeArrowheads="1"/>
        </xdr:cNvSpPr>
      </xdr:nvSpPr>
      <xdr:spPr bwMode="auto">
        <a:xfrm>
          <a:off x="2847975" y="16983075"/>
          <a:ext cx="304800" cy="5048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76200</xdr:rowOff>
    </xdr:to>
    <xdr:sp macro="" textlink="">
      <xdr:nvSpPr>
        <xdr:cNvPr id="299011" name="AutoShape 5" descr="PIC2C"/>
        <xdr:cNvSpPr>
          <a:spLocks noChangeAspect="1" noChangeArrowheads="1"/>
        </xdr:cNvSpPr>
      </xdr:nvSpPr>
      <xdr:spPr bwMode="auto">
        <a:xfrm>
          <a:off x="2847975" y="16983075"/>
          <a:ext cx="304800" cy="6667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1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28575</xdr:rowOff>
    </xdr:to>
    <xdr:sp macro="" textlink="">
      <xdr:nvSpPr>
        <xdr:cNvPr id="299020" name="AutoShape 4" descr="PIC2C"/>
        <xdr:cNvSpPr>
          <a:spLocks noChangeAspect="1" noChangeArrowheads="1"/>
        </xdr:cNvSpPr>
      </xdr:nvSpPr>
      <xdr:spPr bwMode="auto">
        <a:xfrm>
          <a:off x="4486275" y="16983075"/>
          <a:ext cx="27622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027"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2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032"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3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39"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40"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41"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42"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43"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44"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57</xdr:row>
      <xdr:rowOff>228600</xdr:rowOff>
    </xdr:to>
    <xdr:sp macro="" textlink="">
      <xdr:nvSpPr>
        <xdr:cNvPr id="299045" name="AutoShape 5" descr="PIC2C"/>
        <xdr:cNvSpPr>
          <a:spLocks noChangeAspect="1" noChangeArrowheads="1"/>
        </xdr:cNvSpPr>
      </xdr:nvSpPr>
      <xdr:spPr bwMode="auto">
        <a:xfrm>
          <a:off x="2847975" y="16983075"/>
          <a:ext cx="304800" cy="2286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46"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47"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57</xdr:row>
      <xdr:rowOff>228600</xdr:rowOff>
    </xdr:to>
    <xdr:sp macro="" textlink="">
      <xdr:nvSpPr>
        <xdr:cNvPr id="299048" name="AutoShape 5" descr="PIC2C"/>
        <xdr:cNvSpPr>
          <a:spLocks noChangeAspect="1" noChangeArrowheads="1"/>
        </xdr:cNvSpPr>
      </xdr:nvSpPr>
      <xdr:spPr bwMode="auto">
        <a:xfrm>
          <a:off x="2847975" y="16983075"/>
          <a:ext cx="304800" cy="2286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238125</xdr:rowOff>
    </xdr:to>
    <xdr:sp macro="" textlink="">
      <xdr:nvSpPr>
        <xdr:cNvPr id="299049" name="AutoShape 1" descr="PIC2C"/>
        <xdr:cNvSpPr>
          <a:spLocks noChangeAspect="1" noChangeArrowheads="1"/>
        </xdr:cNvSpPr>
      </xdr:nvSpPr>
      <xdr:spPr bwMode="auto">
        <a:xfrm>
          <a:off x="2847975" y="16983075"/>
          <a:ext cx="304800" cy="5334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209550</xdr:rowOff>
    </xdr:to>
    <xdr:sp macro="" textlink="">
      <xdr:nvSpPr>
        <xdr:cNvPr id="299050" name="AutoShape 4" descr="PIC2C"/>
        <xdr:cNvSpPr>
          <a:spLocks noChangeAspect="1" noChangeArrowheads="1"/>
        </xdr:cNvSpPr>
      </xdr:nvSpPr>
      <xdr:spPr bwMode="auto">
        <a:xfrm>
          <a:off x="2847975" y="16983075"/>
          <a:ext cx="304800" cy="5048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76200</xdr:rowOff>
    </xdr:to>
    <xdr:sp macro="" textlink="">
      <xdr:nvSpPr>
        <xdr:cNvPr id="299051" name="AutoShape 5" descr="PIC2C"/>
        <xdr:cNvSpPr>
          <a:spLocks noChangeAspect="1" noChangeArrowheads="1"/>
        </xdr:cNvSpPr>
      </xdr:nvSpPr>
      <xdr:spPr bwMode="auto">
        <a:xfrm>
          <a:off x="2847975" y="16983075"/>
          <a:ext cx="304800" cy="6667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5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28575</xdr:rowOff>
    </xdr:to>
    <xdr:sp macro="" textlink="">
      <xdr:nvSpPr>
        <xdr:cNvPr id="299060" name="AutoShape 4" descr="PIC2C"/>
        <xdr:cNvSpPr>
          <a:spLocks noChangeAspect="1" noChangeArrowheads="1"/>
        </xdr:cNvSpPr>
      </xdr:nvSpPr>
      <xdr:spPr bwMode="auto">
        <a:xfrm>
          <a:off x="4486275" y="16983075"/>
          <a:ext cx="27622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067"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6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072"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7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5</xdr:col>
      <xdr:colOff>533400</xdr:colOff>
      <xdr:row>57</xdr:row>
      <xdr:rowOff>0</xdr:rowOff>
    </xdr:from>
    <xdr:to>
      <xdr:col>5</xdr:col>
      <xdr:colOff>828675</xdr:colOff>
      <xdr:row>58</xdr:row>
      <xdr:rowOff>38100</xdr:rowOff>
    </xdr:to>
    <xdr:sp macro="" textlink="">
      <xdr:nvSpPr>
        <xdr:cNvPr id="299078" name="AutoShape 5" descr="PIC2C"/>
        <xdr:cNvSpPr>
          <a:spLocks noChangeAspect="1" noChangeArrowheads="1"/>
        </xdr:cNvSpPr>
      </xdr:nvSpPr>
      <xdr:spPr bwMode="auto">
        <a:xfrm>
          <a:off x="65627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79" name="AutoShape 2"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80" name="AutoShape 3"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81"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82"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83"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84"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0</xdr:rowOff>
    </xdr:to>
    <xdr:sp macro="" textlink="">
      <xdr:nvSpPr>
        <xdr:cNvPr id="299085" name="AutoShape 5" descr="PIC2C"/>
        <xdr:cNvSpPr>
          <a:spLocks noChangeAspect="1" noChangeArrowheads="1"/>
        </xdr:cNvSpPr>
      </xdr:nvSpPr>
      <xdr:spPr bwMode="auto">
        <a:xfrm>
          <a:off x="2857500"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086"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087"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8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8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094"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09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099"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04"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0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09"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12"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57150</xdr:rowOff>
    </xdr:to>
    <xdr:sp macro="" textlink="">
      <xdr:nvSpPr>
        <xdr:cNvPr id="299115" name="AutoShape 4" descr="PIC2C"/>
        <xdr:cNvSpPr>
          <a:spLocks noChangeAspect="1" noChangeArrowheads="1"/>
        </xdr:cNvSpPr>
      </xdr:nvSpPr>
      <xdr:spPr bwMode="auto">
        <a:xfrm>
          <a:off x="4486275" y="16983075"/>
          <a:ext cx="27622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1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24"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2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29"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3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3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3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3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3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38100</xdr:rowOff>
    </xdr:to>
    <xdr:sp macro="" textlink="">
      <xdr:nvSpPr>
        <xdr:cNvPr id="299135" name="AutoShape 5" descr="PIC2C"/>
        <xdr:cNvSpPr>
          <a:spLocks noChangeAspect="1" noChangeArrowheads="1"/>
        </xdr:cNvSpPr>
      </xdr:nvSpPr>
      <xdr:spPr bwMode="auto">
        <a:xfrm>
          <a:off x="28670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136"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0</xdr:rowOff>
    </xdr:to>
    <xdr:sp macro="" textlink="">
      <xdr:nvSpPr>
        <xdr:cNvPr id="299137" name="AutoShape 5" descr="PIC2C"/>
        <xdr:cNvSpPr>
          <a:spLocks noChangeAspect="1" noChangeArrowheads="1"/>
        </xdr:cNvSpPr>
      </xdr:nvSpPr>
      <xdr:spPr bwMode="auto">
        <a:xfrm>
          <a:off x="2857500"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138"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5</xdr:col>
      <xdr:colOff>495300</xdr:colOff>
      <xdr:row>57</xdr:row>
      <xdr:rowOff>0</xdr:rowOff>
    </xdr:from>
    <xdr:to>
      <xdr:col>5</xdr:col>
      <xdr:colOff>800100</xdr:colOff>
      <xdr:row>57</xdr:row>
      <xdr:rowOff>238125</xdr:rowOff>
    </xdr:to>
    <xdr:sp macro="" textlink="">
      <xdr:nvSpPr>
        <xdr:cNvPr id="299139" name="AutoShape 4" descr="PIC2C"/>
        <xdr:cNvSpPr>
          <a:spLocks noChangeAspect="1" noChangeArrowheads="1"/>
        </xdr:cNvSpPr>
      </xdr:nvSpPr>
      <xdr:spPr bwMode="auto">
        <a:xfrm>
          <a:off x="6524625" y="16983075"/>
          <a:ext cx="304800" cy="2381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146"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4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0"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151"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56"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5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0"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61"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64"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57150</xdr:rowOff>
    </xdr:to>
    <xdr:sp macro="" textlink="">
      <xdr:nvSpPr>
        <xdr:cNvPr id="299167" name="AutoShape 4" descr="PIC2C"/>
        <xdr:cNvSpPr>
          <a:spLocks noChangeAspect="1" noChangeArrowheads="1"/>
        </xdr:cNvSpPr>
      </xdr:nvSpPr>
      <xdr:spPr bwMode="auto">
        <a:xfrm>
          <a:off x="4486275" y="16983075"/>
          <a:ext cx="27622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6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76"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7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0"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181"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38100</xdr:rowOff>
    </xdr:to>
    <xdr:sp macro="" textlink="">
      <xdr:nvSpPr>
        <xdr:cNvPr id="299187" name="AutoShape 5" descr="PIC2C"/>
        <xdr:cNvSpPr>
          <a:spLocks noChangeAspect="1" noChangeArrowheads="1"/>
        </xdr:cNvSpPr>
      </xdr:nvSpPr>
      <xdr:spPr bwMode="auto">
        <a:xfrm>
          <a:off x="28670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188"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8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0"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195"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19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200"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05"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0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10"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13"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57150</xdr:rowOff>
    </xdr:to>
    <xdr:sp macro="" textlink="">
      <xdr:nvSpPr>
        <xdr:cNvPr id="299216" name="AutoShape 4" descr="PIC2C"/>
        <xdr:cNvSpPr>
          <a:spLocks noChangeAspect="1" noChangeArrowheads="1"/>
        </xdr:cNvSpPr>
      </xdr:nvSpPr>
      <xdr:spPr bwMode="auto">
        <a:xfrm>
          <a:off x="4486275" y="16983075"/>
          <a:ext cx="27622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1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0"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25"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2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30"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3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242"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247"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4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52"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57"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5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60"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57150</xdr:rowOff>
    </xdr:to>
    <xdr:sp macro="" textlink="">
      <xdr:nvSpPr>
        <xdr:cNvPr id="299263" name="AutoShape 4" descr="PIC2C"/>
        <xdr:cNvSpPr>
          <a:spLocks noChangeAspect="1" noChangeArrowheads="1"/>
        </xdr:cNvSpPr>
      </xdr:nvSpPr>
      <xdr:spPr bwMode="auto">
        <a:xfrm>
          <a:off x="4486275" y="16983075"/>
          <a:ext cx="27622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6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72"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77"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7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8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289"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294"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29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299"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04"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07"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0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57150</xdr:rowOff>
    </xdr:to>
    <xdr:sp macro="" textlink="">
      <xdr:nvSpPr>
        <xdr:cNvPr id="299310" name="AutoShape 4" descr="PIC2C"/>
        <xdr:cNvSpPr>
          <a:spLocks noChangeAspect="1" noChangeArrowheads="1"/>
        </xdr:cNvSpPr>
      </xdr:nvSpPr>
      <xdr:spPr bwMode="auto">
        <a:xfrm>
          <a:off x="4486275" y="16983075"/>
          <a:ext cx="27622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1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19"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1"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24"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5"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6"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7"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8"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2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330"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0</xdr:rowOff>
    </xdr:to>
    <xdr:sp macro="" textlink="">
      <xdr:nvSpPr>
        <xdr:cNvPr id="299331" name="AutoShape 5" descr="PIC2C"/>
        <xdr:cNvSpPr>
          <a:spLocks noChangeAspect="1" noChangeArrowheads="1"/>
        </xdr:cNvSpPr>
      </xdr:nvSpPr>
      <xdr:spPr bwMode="auto">
        <a:xfrm>
          <a:off x="2857500"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332" name="AutoShape 1"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299333" name="AutoShape 4"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3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3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3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3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3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3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340"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38100</xdr:rowOff>
    </xdr:to>
    <xdr:sp macro="" textlink="">
      <xdr:nvSpPr>
        <xdr:cNvPr id="299345" name="AutoShape 4" descr="PIC2C"/>
        <xdr:cNvSpPr>
          <a:spLocks noChangeAspect="1" noChangeArrowheads="1"/>
        </xdr:cNvSpPr>
      </xdr:nvSpPr>
      <xdr:spPr bwMode="auto">
        <a:xfrm>
          <a:off x="301942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4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50"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55"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58"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59"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0"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57150</xdr:rowOff>
    </xdr:to>
    <xdr:sp macro="" textlink="">
      <xdr:nvSpPr>
        <xdr:cNvPr id="299361" name="AutoShape 4" descr="PIC2C"/>
        <xdr:cNvSpPr>
          <a:spLocks noChangeAspect="1" noChangeArrowheads="1"/>
        </xdr:cNvSpPr>
      </xdr:nvSpPr>
      <xdr:spPr bwMode="auto">
        <a:xfrm>
          <a:off x="4486275" y="16983075"/>
          <a:ext cx="27622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2"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3"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4"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5"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6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70"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1"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2"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3"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4"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28575</xdr:rowOff>
    </xdr:to>
    <xdr:sp macro="" textlink="">
      <xdr:nvSpPr>
        <xdr:cNvPr id="299375" name="AutoShape 4" descr="PIC2C"/>
        <xdr:cNvSpPr>
          <a:spLocks noChangeAspect="1" noChangeArrowheads="1"/>
        </xdr:cNvSpPr>
      </xdr:nvSpPr>
      <xdr:spPr bwMode="auto">
        <a:xfrm>
          <a:off x="3019425" y="16983075"/>
          <a:ext cx="295275"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6"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7"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8"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79" name="AutoShape 5"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38100</xdr:rowOff>
    </xdr:to>
    <xdr:sp macro="" textlink="">
      <xdr:nvSpPr>
        <xdr:cNvPr id="299380" name="AutoShape 4" descr="PIC2C"/>
        <xdr:cNvSpPr>
          <a:spLocks noChangeAspect="1" noChangeArrowheads="1"/>
        </xdr:cNvSpPr>
      </xdr:nvSpPr>
      <xdr:spPr bwMode="auto">
        <a:xfrm>
          <a:off x="2847975" y="16983075"/>
          <a:ext cx="295275" cy="3333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381" name="AutoShape 2"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133350</xdr:rowOff>
    </xdr:to>
    <xdr:sp macro="" textlink="">
      <xdr:nvSpPr>
        <xdr:cNvPr id="299382" name="AutoShape 3" descr="PIC2C"/>
        <xdr:cNvSpPr>
          <a:spLocks noChangeAspect="1" noChangeArrowheads="1"/>
        </xdr:cNvSpPr>
      </xdr:nvSpPr>
      <xdr:spPr bwMode="auto">
        <a:xfrm>
          <a:off x="2847975" y="16983075"/>
          <a:ext cx="304800" cy="4286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161925</xdr:rowOff>
    </xdr:to>
    <xdr:sp macro="" textlink="">
      <xdr:nvSpPr>
        <xdr:cNvPr id="299383" name="AutoShape 2" descr="PIC2C"/>
        <xdr:cNvSpPr>
          <a:spLocks noChangeAspect="1" noChangeArrowheads="1"/>
        </xdr:cNvSpPr>
      </xdr:nvSpPr>
      <xdr:spPr bwMode="auto">
        <a:xfrm>
          <a:off x="2847975" y="16983075"/>
          <a:ext cx="304800" cy="4572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123825</xdr:rowOff>
    </xdr:to>
    <xdr:sp macro="" textlink="">
      <xdr:nvSpPr>
        <xdr:cNvPr id="299384" name="AutoShape 3" descr="PIC2C"/>
        <xdr:cNvSpPr>
          <a:spLocks noChangeAspect="1" noChangeArrowheads="1"/>
        </xdr:cNvSpPr>
      </xdr:nvSpPr>
      <xdr:spPr bwMode="auto">
        <a:xfrm>
          <a:off x="2847975" y="16983075"/>
          <a:ext cx="304800" cy="4191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385" name="AutoShape 2"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386" name="AutoShape 3"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28575</xdr:rowOff>
    </xdr:to>
    <xdr:sp macro="" textlink="">
      <xdr:nvSpPr>
        <xdr:cNvPr id="299387" name="AutoShape 2" descr="PIC2C"/>
        <xdr:cNvSpPr>
          <a:spLocks noChangeAspect="1" noChangeArrowheads="1"/>
        </xdr:cNvSpPr>
      </xdr:nvSpPr>
      <xdr:spPr bwMode="auto">
        <a:xfrm>
          <a:off x="2847975" y="16983075"/>
          <a:ext cx="304800" cy="323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133350</xdr:rowOff>
    </xdr:to>
    <xdr:sp macro="" textlink="">
      <xdr:nvSpPr>
        <xdr:cNvPr id="299388" name="AutoShape 3" descr="PIC2C"/>
        <xdr:cNvSpPr>
          <a:spLocks noChangeAspect="1" noChangeArrowheads="1"/>
        </xdr:cNvSpPr>
      </xdr:nvSpPr>
      <xdr:spPr bwMode="auto">
        <a:xfrm>
          <a:off x="2847975" y="16983075"/>
          <a:ext cx="304800" cy="4286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161925</xdr:rowOff>
    </xdr:to>
    <xdr:sp macro="" textlink="">
      <xdr:nvSpPr>
        <xdr:cNvPr id="299389" name="AutoShape 2" descr="PIC2C"/>
        <xdr:cNvSpPr>
          <a:spLocks noChangeAspect="1" noChangeArrowheads="1"/>
        </xdr:cNvSpPr>
      </xdr:nvSpPr>
      <xdr:spPr bwMode="auto">
        <a:xfrm>
          <a:off x="2847975" y="16983075"/>
          <a:ext cx="304800" cy="4572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123825</xdr:rowOff>
    </xdr:to>
    <xdr:sp macro="" textlink="">
      <xdr:nvSpPr>
        <xdr:cNvPr id="299390" name="AutoShape 3" descr="PIC2C"/>
        <xdr:cNvSpPr>
          <a:spLocks noChangeAspect="1" noChangeArrowheads="1"/>
        </xdr:cNvSpPr>
      </xdr:nvSpPr>
      <xdr:spPr bwMode="auto">
        <a:xfrm>
          <a:off x="2847975" y="16983075"/>
          <a:ext cx="304800" cy="41910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391"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392" name="AutoShape 4"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393" name="AutoShape 5"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394"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395"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396" name="AutoShape 4"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397" name="AutoShape 5"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398"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399"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400" name="AutoShape 4"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401" name="AutoShape 5"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402"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403"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404" name="AutoShape 4"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0</xdr:rowOff>
    </xdr:to>
    <xdr:sp macro="" textlink="">
      <xdr:nvSpPr>
        <xdr:cNvPr id="299405" name="AutoShape 5" descr="PIC2C"/>
        <xdr:cNvSpPr>
          <a:spLocks noChangeAspect="1" noChangeArrowheads="1"/>
        </xdr:cNvSpPr>
      </xdr:nvSpPr>
      <xdr:spPr bwMode="auto">
        <a:xfrm>
          <a:off x="2847975" y="11372850"/>
          <a:ext cx="304800" cy="295275"/>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39</xdr:row>
      <xdr:rowOff>28575</xdr:rowOff>
    </xdr:to>
    <xdr:sp macro="" textlink="">
      <xdr:nvSpPr>
        <xdr:cNvPr id="299406" name="AutoShape 1" descr="PIC2C"/>
        <xdr:cNvSpPr>
          <a:spLocks noChangeAspect="1" noChangeArrowheads="1"/>
        </xdr:cNvSpPr>
      </xdr:nvSpPr>
      <xdr:spPr bwMode="auto">
        <a:xfrm>
          <a:off x="2847975" y="11372850"/>
          <a:ext cx="304800" cy="32385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0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0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0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1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1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1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1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1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1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1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1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1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1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2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2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2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2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2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2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2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2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2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2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3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3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3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3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3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3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3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3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3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3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4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4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4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4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5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6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6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6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7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8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9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1533525</xdr:colOff>
      <xdr:row>57</xdr:row>
      <xdr:rowOff>0</xdr:rowOff>
    </xdr:from>
    <xdr:to>
      <xdr:col>4</xdr:col>
      <xdr:colOff>1828800</xdr:colOff>
      <xdr:row>58</xdr:row>
      <xdr:rowOff>47625</xdr:rowOff>
    </xdr:to>
    <xdr:sp macro="" textlink="">
      <xdr:nvSpPr>
        <xdr:cNvPr id="299491" name="AutoShape 4" descr="PIC2C"/>
        <xdr:cNvSpPr>
          <a:spLocks noChangeAspect="1" noChangeArrowheads="1"/>
        </xdr:cNvSpPr>
      </xdr:nvSpPr>
      <xdr:spPr bwMode="auto">
        <a:xfrm>
          <a:off x="4381500" y="16983075"/>
          <a:ext cx="2952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9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9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9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9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9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49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9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49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0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0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0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0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0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0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0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0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0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0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1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1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1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1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1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1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1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1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1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1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2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2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2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2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2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2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2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2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2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3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4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299547"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4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5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619125</xdr:colOff>
      <xdr:row>57</xdr:row>
      <xdr:rowOff>0</xdr:rowOff>
    </xdr:from>
    <xdr:to>
      <xdr:col>4</xdr:col>
      <xdr:colOff>238125</xdr:colOff>
      <xdr:row>58</xdr:row>
      <xdr:rowOff>47625</xdr:rowOff>
    </xdr:to>
    <xdr:sp macro="" textlink="">
      <xdr:nvSpPr>
        <xdr:cNvPr id="299560" name="AutoShape 4" descr="PIC2C"/>
        <xdr:cNvSpPr>
          <a:spLocks noChangeAspect="1" noChangeArrowheads="1"/>
        </xdr:cNvSpPr>
      </xdr:nvSpPr>
      <xdr:spPr bwMode="auto">
        <a:xfrm>
          <a:off x="2457450" y="16983075"/>
          <a:ext cx="6286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299563"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6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7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8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8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8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9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9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9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9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9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9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9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59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9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59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0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0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0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0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0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0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0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0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0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0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1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1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1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1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1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1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1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1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1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1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2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2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2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2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2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2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2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2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2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3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3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3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3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3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3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3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3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3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3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4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4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4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4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4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4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4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4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4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4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5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5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5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5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5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5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5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5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5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5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6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6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6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7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8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68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8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69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0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299705"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0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1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619125</xdr:colOff>
      <xdr:row>57</xdr:row>
      <xdr:rowOff>0</xdr:rowOff>
    </xdr:from>
    <xdr:to>
      <xdr:col>4</xdr:col>
      <xdr:colOff>238125</xdr:colOff>
      <xdr:row>58</xdr:row>
      <xdr:rowOff>47625</xdr:rowOff>
    </xdr:to>
    <xdr:sp macro="" textlink="">
      <xdr:nvSpPr>
        <xdr:cNvPr id="299720" name="AutoShape 4" descr="PIC2C"/>
        <xdr:cNvSpPr>
          <a:spLocks noChangeAspect="1" noChangeArrowheads="1"/>
        </xdr:cNvSpPr>
      </xdr:nvSpPr>
      <xdr:spPr bwMode="auto">
        <a:xfrm>
          <a:off x="2457450" y="16983075"/>
          <a:ext cx="6286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299723"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2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3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4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5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6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6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6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6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1533525</xdr:colOff>
      <xdr:row>57</xdr:row>
      <xdr:rowOff>0</xdr:rowOff>
    </xdr:from>
    <xdr:to>
      <xdr:col>4</xdr:col>
      <xdr:colOff>1828800</xdr:colOff>
      <xdr:row>58</xdr:row>
      <xdr:rowOff>47625</xdr:rowOff>
    </xdr:to>
    <xdr:sp macro="" textlink="">
      <xdr:nvSpPr>
        <xdr:cNvPr id="299764" name="AutoShape 4" descr="PIC2C"/>
        <xdr:cNvSpPr>
          <a:spLocks noChangeAspect="1" noChangeArrowheads="1"/>
        </xdr:cNvSpPr>
      </xdr:nvSpPr>
      <xdr:spPr bwMode="auto">
        <a:xfrm>
          <a:off x="4381500" y="16983075"/>
          <a:ext cx="2952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6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6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6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6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6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7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7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7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7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7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7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7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7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7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7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8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8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8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8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8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8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8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8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8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8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9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9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9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9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9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9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9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9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79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79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0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0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0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0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0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0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0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0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0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0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1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1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1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1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1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1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1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1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1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1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2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2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2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2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2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2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2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2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3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3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3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3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4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84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299852"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5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619125</xdr:colOff>
      <xdr:row>57</xdr:row>
      <xdr:rowOff>0</xdr:rowOff>
    </xdr:from>
    <xdr:to>
      <xdr:col>4</xdr:col>
      <xdr:colOff>238125</xdr:colOff>
      <xdr:row>58</xdr:row>
      <xdr:rowOff>47625</xdr:rowOff>
    </xdr:to>
    <xdr:sp macro="" textlink="">
      <xdr:nvSpPr>
        <xdr:cNvPr id="299865" name="AutoShape 4" descr="PIC2C"/>
        <xdr:cNvSpPr>
          <a:spLocks noChangeAspect="1" noChangeArrowheads="1"/>
        </xdr:cNvSpPr>
      </xdr:nvSpPr>
      <xdr:spPr bwMode="auto">
        <a:xfrm>
          <a:off x="2457450" y="16983075"/>
          <a:ext cx="6286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299868"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6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7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8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89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11</xdr:col>
      <xdr:colOff>123825</xdr:colOff>
      <xdr:row>57</xdr:row>
      <xdr:rowOff>0</xdr:rowOff>
    </xdr:from>
    <xdr:to>
      <xdr:col>13</xdr:col>
      <xdr:colOff>133350</xdr:colOff>
      <xdr:row>58</xdr:row>
      <xdr:rowOff>47625</xdr:rowOff>
    </xdr:to>
    <xdr:sp macro="" textlink="">
      <xdr:nvSpPr>
        <xdr:cNvPr id="299904" name="AutoShape 4" descr="PIC2C"/>
        <xdr:cNvSpPr>
          <a:spLocks noChangeAspect="1" noChangeArrowheads="1"/>
        </xdr:cNvSpPr>
      </xdr:nvSpPr>
      <xdr:spPr bwMode="auto">
        <a:xfrm>
          <a:off x="8753475" y="16983075"/>
          <a:ext cx="7334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0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0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0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1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1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1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1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1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1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1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1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1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1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2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2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2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2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2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2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2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2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2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3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3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3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3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3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3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3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3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3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3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4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4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4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4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4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4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4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4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4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4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5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5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5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5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5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5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5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5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5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5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6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6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6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6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6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6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6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6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6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6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7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7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7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7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7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7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7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7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7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7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8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29998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8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29999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0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0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0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1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025"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2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3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619125</xdr:colOff>
      <xdr:row>57</xdr:row>
      <xdr:rowOff>0</xdr:rowOff>
    </xdr:from>
    <xdr:to>
      <xdr:col>4</xdr:col>
      <xdr:colOff>238125</xdr:colOff>
      <xdr:row>58</xdr:row>
      <xdr:rowOff>47625</xdr:rowOff>
    </xdr:to>
    <xdr:sp macro="" textlink="">
      <xdr:nvSpPr>
        <xdr:cNvPr id="300040" name="AutoShape 4" descr="PIC2C"/>
        <xdr:cNvSpPr>
          <a:spLocks noChangeAspect="1" noChangeArrowheads="1"/>
        </xdr:cNvSpPr>
      </xdr:nvSpPr>
      <xdr:spPr bwMode="auto">
        <a:xfrm>
          <a:off x="2457450" y="16983075"/>
          <a:ext cx="6286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043"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4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5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6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7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8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8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8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8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1533525</xdr:colOff>
      <xdr:row>57</xdr:row>
      <xdr:rowOff>0</xdr:rowOff>
    </xdr:from>
    <xdr:to>
      <xdr:col>4</xdr:col>
      <xdr:colOff>1828800</xdr:colOff>
      <xdr:row>58</xdr:row>
      <xdr:rowOff>47625</xdr:rowOff>
    </xdr:to>
    <xdr:sp macro="" textlink="">
      <xdr:nvSpPr>
        <xdr:cNvPr id="300084" name="AutoShape 4" descr="PIC2C"/>
        <xdr:cNvSpPr>
          <a:spLocks noChangeAspect="1" noChangeArrowheads="1"/>
        </xdr:cNvSpPr>
      </xdr:nvSpPr>
      <xdr:spPr bwMode="auto">
        <a:xfrm>
          <a:off x="4381500" y="16983075"/>
          <a:ext cx="2952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8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8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8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8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8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9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9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9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9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9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9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9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09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9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09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0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0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0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0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0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0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0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0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0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0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1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1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1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1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1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1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1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1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1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1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2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2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2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2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2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2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2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2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2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3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3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3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3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3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3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3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3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3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3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4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4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4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4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4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4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4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4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4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4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5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16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167"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6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7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619125</xdr:colOff>
      <xdr:row>57</xdr:row>
      <xdr:rowOff>0</xdr:rowOff>
    </xdr:from>
    <xdr:to>
      <xdr:col>4</xdr:col>
      <xdr:colOff>238125</xdr:colOff>
      <xdr:row>58</xdr:row>
      <xdr:rowOff>47625</xdr:rowOff>
    </xdr:to>
    <xdr:sp macro="" textlink="">
      <xdr:nvSpPr>
        <xdr:cNvPr id="300180" name="AutoShape 4" descr="PIC2C"/>
        <xdr:cNvSpPr>
          <a:spLocks noChangeAspect="1" noChangeArrowheads="1"/>
        </xdr:cNvSpPr>
      </xdr:nvSpPr>
      <xdr:spPr bwMode="auto">
        <a:xfrm>
          <a:off x="2457450" y="16983075"/>
          <a:ext cx="6286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183"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8"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89"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19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0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1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11</xdr:col>
      <xdr:colOff>123825</xdr:colOff>
      <xdr:row>57</xdr:row>
      <xdr:rowOff>0</xdr:rowOff>
    </xdr:from>
    <xdr:to>
      <xdr:col>13</xdr:col>
      <xdr:colOff>133350</xdr:colOff>
      <xdr:row>58</xdr:row>
      <xdr:rowOff>47625</xdr:rowOff>
    </xdr:to>
    <xdr:sp macro="" textlink="">
      <xdr:nvSpPr>
        <xdr:cNvPr id="300219" name="AutoShape 4" descr="PIC2C"/>
        <xdr:cNvSpPr>
          <a:spLocks noChangeAspect="1" noChangeArrowheads="1"/>
        </xdr:cNvSpPr>
      </xdr:nvSpPr>
      <xdr:spPr bwMode="auto">
        <a:xfrm>
          <a:off x="8753475" y="16983075"/>
          <a:ext cx="7334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2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2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2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2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2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22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226"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227"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236"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24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24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5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256"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257"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5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259"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260"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261"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262"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271"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27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28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8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29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291"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292"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2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301"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30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31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2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321"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322"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2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324"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325"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326"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327"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336"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343"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3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5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5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5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5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5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5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5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6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6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6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6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6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6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6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6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6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6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7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7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7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7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7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7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7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7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7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7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8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8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8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8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8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8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8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8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8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8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9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9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9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9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9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9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9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9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39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39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0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0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0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0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0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0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0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0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0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0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1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1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1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1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1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1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1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1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1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1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2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2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2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2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2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2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2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2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3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3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3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3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3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3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3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3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3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3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4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4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4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5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6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46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6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6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464"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465"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466"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475"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48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48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4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9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495"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496"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49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498"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499"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500"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501"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510"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51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2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2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2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3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4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4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543"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544"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553"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56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56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7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573"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574"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57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576"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577"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578"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579"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588"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59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5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60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60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60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608"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609"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618"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62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63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63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638"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639"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6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641"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642"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643"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644"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653"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7</xdr:col>
      <xdr:colOff>571500</xdr:colOff>
      <xdr:row>57</xdr:row>
      <xdr:rowOff>0</xdr:rowOff>
    </xdr:from>
    <xdr:to>
      <xdr:col>9</xdr:col>
      <xdr:colOff>133350</xdr:colOff>
      <xdr:row>58</xdr:row>
      <xdr:rowOff>47625</xdr:rowOff>
    </xdr:to>
    <xdr:sp macro="" textlink="">
      <xdr:nvSpPr>
        <xdr:cNvPr id="300660" name="AutoShape 4" descr="PIC2C"/>
        <xdr:cNvSpPr>
          <a:spLocks noChangeAspect="1" noChangeArrowheads="1"/>
        </xdr:cNvSpPr>
      </xdr:nvSpPr>
      <xdr:spPr bwMode="auto">
        <a:xfrm>
          <a:off x="7858125" y="16983075"/>
          <a:ext cx="3238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670"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671"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680"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68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69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6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69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700"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701"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0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703"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704"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705"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706"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715"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72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732"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733"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742"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27273042316900</xdr:rowOff>
    </xdr:to>
    <xdr:sp macro="" textlink="">
      <xdr:nvSpPr>
        <xdr:cNvPr id="3007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74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75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6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762"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763"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6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0765"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766"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767"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768"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777"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7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79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807"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0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1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2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2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822"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2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2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2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2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2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2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2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3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3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3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3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3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3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3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3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3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3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4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4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4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4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4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4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4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4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4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4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5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5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5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5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5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5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5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5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5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5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6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6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87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6"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7"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878"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7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8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619125</xdr:colOff>
      <xdr:row>57</xdr:row>
      <xdr:rowOff>0</xdr:rowOff>
    </xdr:from>
    <xdr:to>
      <xdr:col>4</xdr:col>
      <xdr:colOff>238125</xdr:colOff>
      <xdr:row>58</xdr:row>
      <xdr:rowOff>47625</xdr:rowOff>
    </xdr:to>
    <xdr:sp macro="" textlink="">
      <xdr:nvSpPr>
        <xdr:cNvPr id="300891" name="AutoShape 4" descr="PIC2C"/>
        <xdr:cNvSpPr>
          <a:spLocks noChangeAspect="1" noChangeArrowheads="1"/>
        </xdr:cNvSpPr>
      </xdr:nvSpPr>
      <xdr:spPr bwMode="auto">
        <a:xfrm>
          <a:off x="2457450" y="16983075"/>
          <a:ext cx="6286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2"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3"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0894"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89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0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1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1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1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2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2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2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2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2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2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2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2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2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3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3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3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3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3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3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3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3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3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3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4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4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4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5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11</xdr:col>
      <xdr:colOff>123825</xdr:colOff>
      <xdr:row>57</xdr:row>
      <xdr:rowOff>0</xdr:rowOff>
    </xdr:from>
    <xdr:to>
      <xdr:col>13</xdr:col>
      <xdr:colOff>133350</xdr:colOff>
      <xdr:row>58</xdr:row>
      <xdr:rowOff>47625</xdr:rowOff>
    </xdr:to>
    <xdr:sp macro="" textlink="">
      <xdr:nvSpPr>
        <xdr:cNvPr id="300959" name="AutoShape 4" descr="PIC2C"/>
        <xdr:cNvSpPr>
          <a:spLocks noChangeAspect="1" noChangeArrowheads="1"/>
        </xdr:cNvSpPr>
      </xdr:nvSpPr>
      <xdr:spPr bwMode="auto">
        <a:xfrm>
          <a:off x="8753475" y="16983075"/>
          <a:ext cx="73342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6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6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6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096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964"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965"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0966"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0975"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98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098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09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9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995"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099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0997"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0998"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0999"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000"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009"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01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02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2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2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029"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030"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031"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040"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04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05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5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5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060"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6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062"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063"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064"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065"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074"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1081"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0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09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09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9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9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09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09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9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09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09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0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0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0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0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0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0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0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0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0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0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1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1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1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1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1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1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1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1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1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1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2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2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2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2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2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2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2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2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2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2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3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3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3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3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3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3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3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3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3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3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4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4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4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4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4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4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4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4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4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4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5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5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5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5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5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5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5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5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5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5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6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6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6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63"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64"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6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6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67"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6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69"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70"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71"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72"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73"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74"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75"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76"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77"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78"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7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80"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1"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2"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8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19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199"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0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0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1202"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203"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204"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205"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214"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22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22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3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234"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3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236"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237"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238"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239"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248"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25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6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6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6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6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6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6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7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28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281"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282"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283"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292"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2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29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30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3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312"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31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314"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315"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316"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317"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326"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33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552450</xdr:colOff>
      <xdr:row>57</xdr:row>
      <xdr:rowOff>0</xdr:rowOff>
    </xdr:from>
    <xdr:to>
      <xdr:col>4</xdr:col>
      <xdr:colOff>295275</xdr:colOff>
      <xdr:row>58</xdr:row>
      <xdr:rowOff>47625</xdr:rowOff>
    </xdr:to>
    <xdr:sp macro="" textlink="">
      <xdr:nvSpPr>
        <xdr:cNvPr id="301338" name="AutoShape 4" descr="PIC2C"/>
        <xdr:cNvSpPr>
          <a:spLocks noChangeAspect="1" noChangeArrowheads="1"/>
        </xdr:cNvSpPr>
      </xdr:nvSpPr>
      <xdr:spPr bwMode="auto">
        <a:xfrm>
          <a:off x="2390775" y="16983075"/>
          <a:ext cx="7524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344"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345"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346"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347"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348"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357"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36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36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37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377"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37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379"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380"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381"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382"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391"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7</xdr:col>
      <xdr:colOff>571500</xdr:colOff>
      <xdr:row>57</xdr:row>
      <xdr:rowOff>0</xdr:rowOff>
    </xdr:from>
    <xdr:to>
      <xdr:col>9</xdr:col>
      <xdr:colOff>133350</xdr:colOff>
      <xdr:row>58</xdr:row>
      <xdr:rowOff>47625</xdr:rowOff>
    </xdr:to>
    <xdr:sp macro="" textlink="">
      <xdr:nvSpPr>
        <xdr:cNvPr id="301398" name="AutoShape 4" descr="PIC2C"/>
        <xdr:cNvSpPr>
          <a:spLocks noChangeAspect="1" noChangeArrowheads="1"/>
        </xdr:cNvSpPr>
      </xdr:nvSpPr>
      <xdr:spPr bwMode="auto">
        <a:xfrm>
          <a:off x="7858125" y="16983075"/>
          <a:ext cx="32385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3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408"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409"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410"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419"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42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43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43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439"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4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441"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44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443"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44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445"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446"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447"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448"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457"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46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474"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475"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476"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485"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49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49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4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0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505"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0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507"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0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509"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1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511"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512"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513"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114300</xdr:rowOff>
    </xdr:to>
    <xdr:sp macro="" textlink="">
      <xdr:nvSpPr>
        <xdr:cNvPr id="301514" name="AutoShape 5" descr="PIC2C"/>
        <xdr:cNvSpPr>
          <a:spLocks noChangeAspect="1" noChangeArrowheads="1"/>
        </xdr:cNvSpPr>
      </xdr:nvSpPr>
      <xdr:spPr bwMode="auto">
        <a:xfrm>
          <a:off x="2847975" y="16983075"/>
          <a:ext cx="304800" cy="70485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523"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3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4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542"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4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544"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4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4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5</xdr:col>
      <xdr:colOff>561975</xdr:colOff>
      <xdr:row>57</xdr:row>
      <xdr:rowOff>0</xdr:rowOff>
    </xdr:from>
    <xdr:to>
      <xdr:col>5</xdr:col>
      <xdr:colOff>857250</xdr:colOff>
      <xdr:row>58</xdr:row>
      <xdr:rowOff>57150</xdr:rowOff>
    </xdr:to>
    <xdr:sp macro="" textlink="">
      <xdr:nvSpPr>
        <xdr:cNvPr id="301547" name="AutoShape 5" descr="PIC2C"/>
        <xdr:cNvSpPr>
          <a:spLocks noChangeAspect="1" noChangeArrowheads="1"/>
        </xdr:cNvSpPr>
      </xdr:nvSpPr>
      <xdr:spPr bwMode="auto">
        <a:xfrm>
          <a:off x="6591300"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548"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549"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558"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56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57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7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578"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57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580"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581"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582"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591"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59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5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0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0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1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0"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1"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1622"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2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5" name="AutoShape 2"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6" name="AutoShape 3"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104775</xdr:colOff>
      <xdr:row>57</xdr:row>
      <xdr:rowOff>0</xdr:rowOff>
    </xdr:from>
    <xdr:to>
      <xdr:col>4</xdr:col>
      <xdr:colOff>400050</xdr:colOff>
      <xdr:row>58</xdr:row>
      <xdr:rowOff>47625</xdr:rowOff>
    </xdr:to>
    <xdr:sp macro="" textlink="">
      <xdr:nvSpPr>
        <xdr:cNvPr id="301637" name="AutoShape 4" descr="PIC2C"/>
        <xdr:cNvSpPr>
          <a:spLocks noChangeAspect="1" noChangeArrowheads="1"/>
        </xdr:cNvSpPr>
      </xdr:nvSpPr>
      <xdr:spPr bwMode="auto">
        <a:xfrm>
          <a:off x="295275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3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4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4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4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4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644"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645"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654"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66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66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7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674"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67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0</xdr:rowOff>
    </xdr:to>
    <xdr:sp macro="" textlink="">
      <xdr:nvSpPr>
        <xdr:cNvPr id="301676" name="AutoShape 5" descr="PIC2C"/>
        <xdr:cNvSpPr>
          <a:spLocks noChangeAspect="1" noChangeArrowheads="1"/>
        </xdr:cNvSpPr>
      </xdr:nvSpPr>
      <xdr:spPr bwMode="auto">
        <a:xfrm>
          <a:off x="2847975" y="16983075"/>
          <a:ext cx="304800" cy="2952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1677"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1678"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1687"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69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6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0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0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0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0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5</xdr:col>
      <xdr:colOff>561975</xdr:colOff>
      <xdr:row>57</xdr:row>
      <xdr:rowOff>0</xdr:rowOff>
    </xdr:from>
    <xdr:to>
      <xdr:col>5</xdr:col>
      <xdr:colOff>857250</xdr:colOff>
      <xdr:row>58</xdr:row>
      <xdr:rowOff>57150</xdr:rowOff>
    </xdr:to>
    <xdr:sp macro="" textlink="">
      <xdr:nvSpPr>
        <xdr:cNvPr id="301708" name="AutoShape 5" descr="PIC2C"/>
        <xdr:cNvSpPr>
          <a:spLocks noChangeAspect="1" noChangeArrowheads="1"/>
        </xdr:cNvSpPr>
      </xdr:nvSpPr>
      <xdr:spPr bwMode="auto">
        <a:xfrm>
          <a:off x="6591300"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0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710"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711" name="AutoShape 5"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9525</xdr:rowOff>
    </xdr:to>
    <xdr:sp macro="" textlink="">
      <xdr:nvSpPr>
        <xdr:cNvPr id="301712" name="AutoShape 5" descr="PIC2C"/>
        <xdr:cNvSpPr>
          <a:spLocks noChangeAspect="1" noChangeArrowheads="1"/>
        </xdr:cNvSpPr>
      </xdr:nvSpPr>
      <xdr:spPr bwMode="auto">
        <a:xfrm>
          <a:off x="2847975" y="16983075"/>
          <a:ext cx="304800" cy="304800"/>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9525</xdr:rowOff>
    </xdr:to>
    <xdr:sp macro="" textlink="">
      <xdr:nvSpPr>
        <xdr:cNvPr id="301713" name="AutoShape 5" descr="PIC2C"/>
        <xdr:cNvSpPr>
          <a:spLocks noChangeAspect="1" noChangeArrowheads="1"/>
        </xdr:cNvSpPr>
      </xdr:nvSpPr>
      <xdr:spPr bwMode="auto">
        <a:xfrm>
          <a:off x="2857500" y="16983075"/>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718"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723"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2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3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3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1739"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4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5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1759"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6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761"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6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763"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5</xdr:col>
      <xdr:colOff>504825</xdr:colOff>
      <xdr:row>57</xdr:row>
      <xdr:rowOff>0</xdr:rowOff>
    </xdr:from>
    <xdr:to>
      <xdr:col>5</xdr:col>
      <xdr:colOff>800100</xdr:colOff>
      <xdr:row>58</xdr:row>
      <xdr:rowOff>57150</xdr:rowOff>
    </xdr:to>
    <xdr:sp macro="" textlink="">
      <xdr:nvSpPr>
        <xdr:cNvPr id="301764" name="AutoShape 5" descr="PIC2C"/>
        <xdr:cNvSpPr>
          <a:spLocks noChangeAspect="1" noChangeArrowheads="1"/>
        </xdr:cNvSpPr>
      </xdr:nvSpPr>
      <xdr:spPr bwMode="auto">
        <a:xfrm>
          <a:off x="6534150"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9525</xdr:rowOff>
    </xdr:to>
    <xdr:sp macro="" textlink="">
      <xdr:nvSpPr>
        <xdr:cNvPr id="301765" name="AutoShape 5" descr="PIC2C"/>
        <xdr:cNvSpPr>
          <a:spLocks noChangeAspect="1" noChangeArrowheads="1"/>
        </xdr:cNvSpPr>
      </xdr:nvSpPr>
      <xdr:spPr bwMode="auto">
        <a:xfrm>
          <a:off x="2847975" y="16983075"/>
          <a:ext cx="304800" cy="304800"/>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9525</xdr:rowOff>
    </xdr:to>
    <xdr:sp macro="" textlink="">
      <xdr:nvSpPr>
        <xdr:cNvPr id="301766" name="AutoShape 5" descr="PIC2C"/>
        <xdr:cNvSpPr>
          <a:spLocks noChangeAspect="1" noChangeArrowheads="1"/>
        </xdr:cNvSpPr>
      </xdr:nvSpPr>
      <xdr:spPr bwMode="auto">
        <a:xfrm>
          <a:off x="2857500" y="16983075"/>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76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5</xdr:col>
      <xdr:colOff>495300</xdr:colOff>
      <xdr:row>57</xdr:row>
      <xdr:rowOff>0</xdr:rowOff>
    </xdr:from>
    <xdr:to>
      <xdr:col>5</xdr:col>
      <xdr:colOff>800100</xdr:colOff>
      <xdr:row>58</xdr:row>
      <xdr:rowOff>19050</xdr:rowOff>
    </xdr:to>
    <xdr:sp macro="" textlink="">
      <xdr:nvSpPr>
        <xdr:cNvPr id="301768" name="AutoShape 4" descr="PIC2C"/>
        <xdr:cNvSpPr>
          <a:spLocks noChangeAspect="1" noChangeArrowheads="1"/>
        </xdr:cNvSpPr>
      </xdr:nvSpPr>
      <xdr:spPr bwMode="auto">
        <a:xfrm>
          <a:off x="652462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77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78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8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9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79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1796"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7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0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1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1816"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81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9525</xdr:rowOff>
    </xdr:to>
    <xdr:sp macro="" textlink="">
      <xdr:nvSpPr>
        <xdr:cNvPr id="301818" name="AutoShape 5" descr="PIC2C"/>
        <xdr:cNvSpPr>
          <a:spLocks noChangeAspect="1" noChangeArrowheads="1"/>
        </xdr:cNvSpPr>
      </xdr:nvSpPr>
      <xdr:spPr bwMode="auto">
        <a:xfrm>
          <a:off x="2847975" y="16983075"/>
          <a:ext cx="304800" cy="304800"/>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9525</xdr:rowOff>
    </xdr:to>
    <xdr:sp macro="" textlink="">
      <xdr:nvSpPr>
        <xdr:cNvPr id="301819" name="AutoShape 5" descr="PIC2C"/>
        <xdr:cNvSpPr>
          <a:spLocks noChangeAspect="1" noChangeArrowheads="1"/>
        </xdr:cNvSpPr>
      </xdr:nvSpPr>
      <xdr:spPr bwMode="auto">
        <a:xfrm>
          <a:off x="2857500" y="16983075"/>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82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821"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828"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833"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3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4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4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1849"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5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3</xdr:col>
      <xdr:colOff>314325</xdr:colOff>
      <xdr:row>57</xdr:row>
      <xdr:rowOff>0</xdr:rowOff>
    </xdr:from>
    <xdr:to>
      <xdr:col>4</xdr:col>
      <xdr:colOff>295275</xdr:colOff>
      <xdr:row>58</xdr:row>
      <xdr:rowOff>47625</xdr:rowOff>
    </xdr:to>
    <xdr:sp macro="" textlink="">
      <xdr:nvSpPr>
        <xdr:cNvPr id="301863" name="AutoShape 4" descr="PIC2C"/>
        <xdr:cNvSpPr>
          <a:spLocks noChangeAspect="1" noChangeArrowheads="1"/>
        </xdr:cNvSpPr>
      </xdr:nvSpPr>
      <xdr:spPr bwMode="auto">
        <a:xfrm>
          <a:off x="2152650" y="16983075"/>
          <a:ext cx="9906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86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870"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87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1872"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87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187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7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7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881"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886"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9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9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8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89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1902"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1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1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1922"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929"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934"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3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4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4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1950"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5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5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6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1970"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97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198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8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9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199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1998"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19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5</xdr:col>
      <xdr:colOff>857250</xdr:colOff>
      <xdr:row>57</xdr:row>
      <xdr:rowOff>0</xdr:rowOff>
    </xdr:from>
    <xdr:to>
      <xdr:col>6</xdr:col>
      <xdr:colOff>133350</xdr:colOff>
      <xdr:row>58</xdr:row>
      <xdr:rowOff>47625</xdr:rowOff>
    </xdr:to>
    <xdr:sp macro="" textlink="">
      <xdr:nvSpPr>
        <xdr:cNvPr id="302007" name="AutoShape 4" descr="PIC2C"/>
        <xdr:cNvSpPr>
          <a:spLocks noChangeAspect="1" noChangeArrowheads="1"/>
        </xdr:cNvSpPr>
      </xdr:nvSpPr>
      <xdr:spPr bwMode="auto">
        <a:xfrm>
          <a:off x="6886575" y="16983075"/>
          <a:ext cx="3810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017"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5</xdr:col>
      <xdr:colOff>495300</xdr:colOff>
      <xdr:row>57</xdr:row>
      <xdr:rowOff>0</xdr:rowOff>
    </xdr:from>
    <xdr:to>
      <xdr:col>5</xdr:col>
      <xdr:colOff>800100</xdr:colOff>
      <xdr:row>58</xdr:row>
      <xdr:rowOff>19050</xdr:rowOff>
    </xdr:to>
    <xdr:sp macro="" textlink="">
      <xdr:nvSpPr>
        <xdr:cNvPr id="302018" name="AutoShape 4" descr="PIC2C"/>
        <xdr:cNvSpPr>
          <a:spLocks noChangeAspect="1" noChangeArrowheads="1"/>
        </xdr:cNvSpPr>
      </xdr:nvSpPr>
      <xdr:spPr bwMode="auto">
        <a:xfrm>
          <a:off x="6524625" y="16983075"/>
          <a:ext cx="304800" cy="3143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019"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02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02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02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02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03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03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4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4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4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051"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6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6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07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08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8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9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09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098"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0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0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1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124"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129"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3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3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4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145"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16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16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16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1781175</xdr:colOff>
      <xdr:row>57</xdr:row>
      <xdr:rowOff>0</xdr:rowOff>
    </xdr:from>
    <xdr:to>
      <xdr:col>4</xdr:col>
      <xdr:colOff>1971675</xdr:colOff>
      <xdr:row>58</xdr:row>
      <xdr:rowOff>47625</xdr:rowOff>
    </xdr:to>
    <xdr:sp macro="" textlink="">
      <xdr:nvSpPr>
        <xdr:cNvPr id="302166" name="AutoShape 4" descr="PIC2C"/>
        <xdr:cNvSpPr>
          <a:spLocks noChangeAspect="1" noChangeArrowheads="1"/>
        </xdr:cNvSpPr>
      </xdr:nvSpPr>
      <xdr:spPr bwMode="auto">
        <a:xfrm>
          <a:off x="4629150" y="16983075"/>
          <a:ext cx="1905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173"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178"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8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8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19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194"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1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0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0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22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22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3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3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3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241"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5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5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26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27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7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8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8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288"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29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2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7</xdr:col>
      <xdr:colOff>142875</xdr:colOff>
      <xdr:row>57</xdr:row>
      <xdr:rowOff>0</xdr:rowOff>
    </xdr:from>
    <xdr:to>
      <xdr:col>7</xdr:col>
      <xdr:colOff>438150</xdr:colOff>
      <xdr:row>58</xdr:row>
      <xdr:rowOff>57150</xdr:rowOff>
    </xdr:to>
    <xdr:sp macro="" textlink="">
      <xdr:nvSpPr>
        <xdr:cNvPr id="302306" name="AutoShape 4" descr="PIC2C"/>
        <xdr:cNvSpPr>
          <a:spLocks noChangeAspect="1" noChangeArrowheads="1"/>
        </xdr:cNvSpPr>
      </xdr:nvSpPr>
      <xdr:spPr bwMode="auto">
        <a:xfrm>
          <a:off x="7467600"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0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2308"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0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2310"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1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1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5</xdr:col>
      <xdr:colOff>533400</xdr:colOff>
      <xdr:row>57</xdr:row>
      <xdr:rowOff>0</xdr:rowOff>
    </xdr:from>
    <xdr:to>
      <xdr:col>5</xdr:col>
      <xdr:colOff>828675</xdr:colOff>
      <xdr:row>58</xdr:row>
      <xdr:rowOff>57150</xdr:rowOff>
    </xdr:to>
    <xdr:sp macro="" textlink="">
      <xdr:nvSpPr>
        <xdr:cNvPr id="302313" name="AutoShape 5" descr="PIC2C"/>
        <xdr:cNvSpPr>
          <a:spLocks noChangeAspect="1" noChangeArrowheads="1"/>
        </xdr:cNvSpPr>
      </xdr:nvSpPr>
      <xdr:spPr bwMode="auto">
        <a:xfrm>
          <a:off x="65627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2314"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2315"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2324"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33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33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4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9525</xdr:rowOff>
    </xdr:to>
    <xdr:sp macro="" textlink="">
      <xdr:nvSpPr>
        <xdr:cNvPr id="302344" name="AutoShape 5" descr="PIC2C"/>
        <xdr:cNvSpPr>
          <a:spLocks noChangeAspect="1" noChangeArrowheads="1"/>
        </xdr:cNvSpPr>
      </xdr:nvSpPr>
      <xdr:spPr bwMode="auto">
        <a:xfrm>
          <a:off x="2847975" y="16983075"/>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4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9525</xdr:rowOff>
    </xdr:to>
    <xdr:sp macro="" textlink="">
      <xdr:nvSpPr>
        <xdr:cNvPr id="302346" name="AutoShape 5" descr="PIC2C"/>
        <xdr:cNvSpPr>
          <a:spLocks noChangeAspect="1" noChangeArrowheads="1"/>
        </xdr:cNvSpPr>
      </xdr:nvSpPr>
      <xdr:spPr bwMode="auto">
        <a:xfrm>
          <a:off x="2847975" y="16983075"/>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59</xdr:row>
      <xdr:rowOff>9525</xdr:rowOff>
    </xdr:to>
    <xdr:sp macro="" textlink="">
      <xdr:nvSpPr>
        <xdr:cNvPr id="302347" name="AutoShape 1" descr="PIC2C"/>
        <xdr:cNvSpPr>
          <a:spLocks noChangeAspect="1" noChangeArrowheads="1"/>
        </xdr:cNvSpPr>
      </xdr:nvSpPr>
      <xdr:spPr bwMode="auto">
        <a:xfrm>
          <a:off x="2847975" y="16983075"/>
          <a:ext cx="304800" cy="6000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228600</xdr:rowOff>
    </xdr:to>
    <xdr:sp macro="" textlink="">
      <xdr:nvSpPr>
        <xdr:cNvPr id="302348" name="AutoShape 4" descr="PIC2C"/>
        <xdr:cNvSpPr>
          <a:spLocks noChangeAspect="1" noChangeArrowheads="1"/>
        </xdr:cNvSpPr>
      </xdr:nvSpPr>
      <xdr:spPr bwMode="auto">
        <a:xfrm>
          <a:off x="2847975" y="16983075"/>
          <a:ext cx="304800" cy="5238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47625</xdr:rowOff>
    </xdr:to>
    <xdr:sp macro="" textlink="">
      <xdr:nvSpPr>
        <xdr:cNvPr id="302357" name="AutoShape 4" descr="PIC2C"/>
        <xdr:cNvSpPr>
          <a:spLocks noChangeAspect="1" noChangeArrowheads="1"/>
        </xdr:cNvSpPr>
      </xdr:nvSpPr>
      <xdr:spPr bwMode="auto">
        <a:xfrm>
          <a:off x="4486275" y="16983075"/>
          <a:ext cx="27622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36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5</xdr:col>
      <xdr:colOff>504825</xdr:colOff>
      <xdr:row>57</xdr:row>
      <xdr:rowOff>0</xdr:rowOff>
    </xdr:from>
    <xdr:to>
      <xdr:col>5</xdr:col>
      <xdr:colOff>800100</xdr:colOff>
      <xdr:row>58</xdr:row>
      <xdr:rowOff>57150</xdr:rowOff>
    </xdr:to>
    <xdr:sp macro="" textlink="">
      <xdr:nvSpPr>
        <xdr:cNvPr id="302374" name="AutoShape 5" descr="PIC2C"/>
        <xdr:cNvSpPr>
          <a:spLocks noChangeAspect="1" noChangeArrowheads="1"/>
        </xdr:cNvSpPr>
      </xdr:nvSpPr>
      <xdr:spPr bwMode="auto">
        <a:xfrm>
          <a:off x="6534150"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375"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10</xdr:col>
      <xdr:colOff>57150</xdr:colOff>
      <xdr:row>57</xdr:row>
      <xdr:rowOff>0</xdr:rowOff>
    </xdr:from>
    <xdr:to>
      <xdr:col>11</xdr:col>
      <xdr:colOff>200025</xdr:colOff>
      <xdr:row>58</xdr:row>
      <xdr:rowOff>57150</xdr:rowOff>
    </xdr:to>
    <xdr:sp macro="" textlink="">
      <xdr:nvSpPr>
        <xdr:cNvPr id="302376" name="AutoShape 5" descr="PIC2C"/>
        <xdr:cNvSpPr>
          <a:spLocks noChangeAspect="1" noChangeArrowheads="1"/>
        </xdr:cNvSpPr>
      </xdr:nvSpPr>
      <xdr:spPr bwMode="auto">
        <a:xfrm>
          <a:off x="8496300" y="16983075"/>
          <a:ext cx="3333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377"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5</xdr:col>
      <xdr:colOff>495300</xdr:colOff>
      <xdr:row>57</xdr:row>
      <xdr:rowOff>0</xdr:rowOff>
    </xdr:from>
    <xdr:to>
      <xdr:col>5</xdr:col>
      <xdr:colOff>800100</xdr:colOff>
      <xdr:row>58</xdr:row>
      <xdr:rowOff>19050</xdr:rowOff>
    </xdr:to>
    <xdr:sp macro="" textlink="">
      <xdr:nvSpPr>
        <xdr:cNvPr id="302378" name="AutoShape 4" descr="PIC2C"/>
        <xdr:cNvSpPr>
          <a:spLocks noChangeAspect="1" noChangeArrowheads="1"/>
        </xdr:cNvSpPr>
      </xdr:nvSpPr>
      <xdr:spPr bwMode="auto">
        <a:xfrm>
          <a:off x="6524625" y="16983075"/>
          <a:ext cx="304800" cy="3143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379"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8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81"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82"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38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39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39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3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0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0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0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411"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2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2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43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44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4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5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5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458"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6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7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484"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489"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9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4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49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0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505"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52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52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531"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536"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4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4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4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552"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6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6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572"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57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5</xdr:col>
      <xdr:colOff>495300</xdr:colOff>
      <xdr:row>57</xdr:row>
      <xdr:rowOff>0</xdr:rowOff>
    </xdr:from>
    <xdr:to>
      <xdr:col>5</xdr:col>
      <xdr:colOff>800100</xdr:colOff>
      <xdr:row>58</xdr:row>
      <xdr:rowOff>19050</xdr:rowOff>
    </xdr:to>
    <xdr:sp macro="" textlink="">
      <xdr:nvSpPr>
        <xdr:cNvPr id="302574" name="AutoShape 4" descr="PIC2C"/>
        <xdr:cNvSpPr>
          <a:spLocks noChangeAspect="1" noChangeArrowheads="1"/>
        </xdr:cNvSpPr>
      </xdr:nvSpPr>
      <xdr:spPr bwMode="auto">
        <a:xfrm>
          <a:off x="652462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581"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586"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9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9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5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59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602"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1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1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622"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623"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9525</xdr:rowOff>
    </xdr:to>
    <xdr:sp macro="" textlink="">
      <xdr:nvSpPr>
        <xdr:cNvPr id="302624" name="AutoShape 5" descr="PIC2C"/>
        <xdr:cNvSpPr>
          <a:spLocks noChangeAspect="1" noChangeArrowheads="1"/>
        </xdr:cNvSpPr>
      </xdr:nvSpPr>
      <xdr:spPr bwMode="auto">
        <a:xfrm>
          <a:off x="2847975" y="16983075"/>
          <a:ext cx="304800" cy="304800"/>
        </a:xfrm>
        <a:prstGeom prst="rect">
          <a:avLst/>
        </a:prstGeom>
        <a:noFill/>
        <a:ln w="9525">
          <a:noFill/>
          <a:miter lim="800000"/>
          <a:headEnd/>
          <a:tailEnd/>
        </a:ln>
      </xdr:spPr>
    </xdr:sp>
    <xdr:clientData/>
  </xdr:twoCellAnchor>
  <xdr:twoCellAnchor editAs="oneCell">
    <xdr:from>
      <xdr:col>4</xdr:col>
      <xdr:colOff>9525</xdr:colOff>
      <xdr:row>57</xdr:row>
      <xdr:rowOff>0</xdr:rowOff>
    </xdr:from>
    <xdr:to>
      <xdr:col>4</xdr:col>
      <xdr:colOff>314325</xdr:colOff>
      <xdr:row>58</xdr:row>
      <xdr:rowOff>9525</xdr:rowOff>
    </xdr:to>
    <xdr:sp macro="" textlink="">
      <xdr:nvSpPr>
        <xdr:cNvPr id="302625" name="AutoShape 5" descr="PIC2C"/>
        <xdr:cNvSpPr>
          <a:spLocks noChangeAspect="1" noChangeArrowheads="1"/>
        </xdr:cNvSpPr>
      </xdr:nvSpPr>
      <xdr:spPr bwMode="auto">
        <a:xfrm>
          <a:off x="2857500" y="16983075"/>
          <a:ext cx="304800" cy="3048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62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2627"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634"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639"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4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4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5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655"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1781175</xdr:colOff>
      <xdr:row>57</xdr:row>
      <xdr:rowOff>0</xdr:rowOff>
    </xdr:from>
    <xdr:to>
      <xdr:col>4</xdr:col>
      <xdr:colOff>1971675</xdr:colOff>
      <xdr:row>58</xdr:row>
      <xdr:rowOff>47625</xdr:rowOff>
    </xdr:to>
    <xdr:sp macro="" textlink="">
      <xdr:nvSpPr>
        <xdr:cNvPr id="302664" name="AutoShape 4" descr="PIC2C"/>
        <xdr:cNvSpPr>
          <a:spLocks noChangeAspect="1" noChangeArrowheads="1"/>
        </xdr:cNvSpPr>
      </xdr:nvSpPr>
      <xdr:spPr bwMode="auto">
        <a:xfrm>
          <a:off x="4629150" y="16983075"/>
          <a:ext cx="1905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68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68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9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9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69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6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701"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1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1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72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73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3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4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4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748"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5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6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774"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7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779"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8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8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79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795"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7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0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7</xdr:col>
      <xdr:colOff>142875</xdr:colOff>
      <xdr:row>57</xdr:row>
      <xdr:rowOff>0</xdr:rowOff>
    </xdr:from>
    <xdr:to>
      <xdr:col>7</xdr:col>
      <xdr:colOff>438150</xdr:colOff>
      <xdr:row>58</xdr:row>
      <xdr:rowOff>57150</xdr:rowOff>
    </xdr:to>
    <xdr:sp macro="" textlink="">
      <xdr:nvSpPr>
        <xdr:cNvPr id="302813" name="AutoShape 4" descr="PIC2C"/>
        <xdr:cNvSpPr>
          <a:spLocks noChangeAspect="1" noChangeArrowheads="1"/>
        </xdr:cNvSpPr>
      </xdr:nvSpPr>
      <xdr:spPr bwMode="auto">
        <a:xfrm>
          <a:off x="7467600"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814"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2815"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81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81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81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82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83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3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4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4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846"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5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6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87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87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8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8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89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893"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8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0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0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1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919"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924"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29"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3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3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3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940"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95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959"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296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1781175</xdr:colOff>
      <xdr:row>57</xdr:row>
      <xdr:rowOff>0</xdr:rowOff>
    </xdr:from>
    <xdr:to>
      <xdr:col>4</xdr:col>
      <xdr:colOff>1971675</xdr:colOff>
      <xdr:row>58</xdr:row>
      <xdr:rowOff>47625</xdr:rowOff>
    </xdr:to>
    <xdr:sp macro="" textlink="">
      <xdr:nvSpPr>
        <xdr:cNvPr id="302961" name="AutoShape 4" descr="PIC2C"/>
        <xdr:cNvSpPr>
          <a:spLocks noChangeAspect="1" noChangeArrowheads="1"/>
        </xdr:cNvSpPr>
      </xdr:nvSpPr>
      <xdr:spPr bwMode="auto">
        <a:xfrm>
          <a:off x="4629150" y="16983075"/>
          <a:ext cx="1905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968"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2973"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7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8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8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2989"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299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29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0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01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02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2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2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3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3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036"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4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5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06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06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7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7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08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083"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1257300</xdr:colOff>
      <xdr:row>57</xdr:row>
      <xdr:rowOff>0</xdr:rowOff>
    </xdr:from>
    <xdr:to>
      <xdr:col>4</xdr:col>
      <xdr:colOff>1552575</xdr:colOff>
      <xdr:row>58</xdr:row>
      <xdr:rowOff>47625</xdr:rowOff>
    </xdr:to>
    <xdr:sp macro="" textlink="">
      <xdr:nvSpPr>
        <xdr:cNvPr id="303092" name="AutoShape 4" descr="PIC2C"/>
        <xdr:cNvSpPr>
          <a:spLocks noChangeAspect="1" noChangeArrowheads="1"/>
        </xdr:cNvSpPr>
      </xdr:nvSpPr>
      <xdr:spPr bwMode="auto">
        <a:xfrm>
          <a:off x="410527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0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1095375</xdr:colOff>
      <xdr:row>57</xdr:row>
      <xdr:rowOff>0</xdr:rowOff>
    </xdr:from>
    <xdr:to>
      <xdr:col>4</xdr:col>
      <xdr:colOff>1390650</xdr:colOff>
      <xdr:row>58</xdr:row>
      <xdr:rowOff>57150</xdr:rowOff>
    </xdr:to>
    <xdr:sp macro="" textlink="">
      <xdr:nvSpPr>
        <xdr:cNvPr id="303101" name="AutoShape 4" descr="PIC2C"/>
        <xdr:cNvSpPr>
          <a:spLocks noChangeAspect="1" noChangeArrowheads="1"/>
        </xdr:cNvSpPr>
      </xdr:nvSpPr>
      <xdr:spPr bwMode="auto">
        <a:xfrm>
          <a:off x="3943350" y="16983075"/>
          <a:ext cx="295275" cy="352425"/>
        </a:xfrm>
        <a:prstGeom prst="rect">
          <a:avLst/>
        </a:prstGeom>
        <a:noFill/>
        <a:ln w="9525">
          <a:noFill/>
          <a:miter lim="800000"/>
          <a:headEnd/>
          <a:tailEnd/>
        </a:ln>
      </xdr:spPr>
    </xdr:sp>
    <xdr:clientData/>
  </xdr:twoCellAnchor>
  <xdr:twoCellAnchor editAs="oneCell">
    <xdr:from>
      <xdr:col>4</xdr:col>
      <xdr:colOff>19050</xdr:colOff>
      <xdr:row>57</xdr:row>
      <xdr:rowOff>0</xdr:rowOff>
    </xdr:from>
    <xdr:to>
      <xdr:col>4</xdr:col>
      <xdr:colOff>314325</xdr:colOff>
      <xdr:row>58</xdr:row>
      <xdr:rowOff>57150</xdr:rowOff>
    </xdr:to>
    <xdr:sp macro="" textlink="">
      <xdr:nvSpPr>
        <xdr:cNvPr id="303102" name="AutoShape 5" descr="PIC2C"/>
        <xdr:cNvSpPr>
          <a:spLocks noChangeAspect="1" noChangeArrowheads="1"/>
        </xdr:cNvSpPr>
      </xdr:nvSpPr>
      <xdr:spPr bwMode="auto">
        <a:xfrm>
          <a:off x="2867025" y="16983075"/>
          <a:ext cx="295275" cy="352425"/>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190500</xdr:colOff>
      <xdr:row>58</xdr:row>
      <xdr:rowOff>57150</xdr:rowOff>
    </xdr:to>
    <xdr:sp macro="" textlink="">
      <xdr:nvSpPr>
        <xdr:cNvPr id="303103" name="AutoShape 5" descr="PIC2C"/>
        <xdr:cNvSpPr>
          <a:spLocks noChangeAspect="1" noChangeArrowheads="1"/>
        </xdr:cNvSpPr>
      </xdr:nvSpPr>
      <xdr:spPr bwMode="auto">
        <a:xfrm>
          <a:off x="9163050" y="16983075"/>
          <a:ext cx="381000"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104"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105"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10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0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0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113"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118"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2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2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3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134"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4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4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4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16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16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6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7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7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7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7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181"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8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9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19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19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207"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0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212"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17"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1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22"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2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228"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4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4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246"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247"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248"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1781175</xdr:colOff>
      <xdr:row>57</xdr:row>
      <xdr:rowOff>0</xdr:rowOff>
    </xdr:from>
    <xdr:to>
      <xdr:col>4</xdr:col>
      <xdr:colOff>1971675</xdr:colOff>
      <xdr:row>58</xdr:row>
      <xdr:rowOff>47625</xdr:rowOff>
    </xdr:to>
    <xdr:sp macro="" textlink="">
      <xdr:nvSpPr>
        <xdr:cNvPr id="303249" name="AutoShape 4" descr="PIC2C"/>
        <xdr:cNvSpPr>
          <a:spLocks noChangeAspect="1" noChangeArrowheads="1"/>
        </xdr:cNvSpPr>
      </xdr:nvSpPr>
      <xdr:spPr bwMode="auto">
        <a:xfrm>
          <a:off x="4629150" y="16983075"/>
          <a:ext cx="1905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256"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5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261"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6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7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74"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277"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0"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1"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86"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8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29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29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303"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308"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0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1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1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1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21"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324"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2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33"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3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3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4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350"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57150</xdr:rowOff>
    </xdr:to>
    <xdr:sp macro="" textlink="">
      <xdr:nvSpPr>
        <xdr:cNvPr id="303355" name="AutoShape 4" descr="PIC2C"/>
        <xdr:cNvSpPr>
          <a:spLocks noChangeAspect="1" noChangeArrowheads="1"/>
        </xdr:cNvSpPr>
      </xdr:nvSpPr>
      <xdr:spPr bwMode="auto">
        <a:xfrm>
          <a:off x="301942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5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60"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65"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171450</xdr:colOff>
      <xdr:row>57</xdr:row>
      <xdr:rowOff>0</xdr:rowOff>
    </xdr:from>
    <xdr:to>
      <xdr:col>4</xdr:col>
      <xdr:colOff>466725</xdr:colOff>
      <xdr:row>58</xdr:row>
      <xdr:rowOff>47625</xdr:rowOff>
    </xdr:to>
    <xdr:sp macro="" textlink="">
      <xdr:nvSpPr>
        <xdr:cNvPr id="303368" name="AutoShape 4" descr="PIC2C"/>
        <xdr:cNvSpPr>
          <a:spLocks noChangeAspect="1" noChangeArrowheads="1"/>
        </xdr:cNvSpPr>
      </xdr:nvSpPr>
      <xdr:spPr bwMode="auto">
        <a:xfrm>
          <a:off x="3019425"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69"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0"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1638300</xdr:colOff>
      <xdr:row>57</xdr:row>
      <xdr:rowOff>0</xdr:rowOff>
    </xdr:from>
    <xdr:to>
      <xdr:col>4</xdr:col>
      <xdr:colOff>1914525</xdr:colOff>
      <xdr:row>58</xdr:row>
      <xdr:rowOff>76200</xdr:rowOff>
    </xdr:to>
    <xdr:sp macro="" textlink="">
      <xdr:nvSpPr>
        <xdr:cNvPr id="303371" name="AutoShape 4" descr="PIC2C"/>
        <xdr:cNvSpPr>
          <a:spLocks noChangeAspect="1" noChangeArrowheads="1"/>
        </xdr:cNvSpPr>
      </xdr:nvSpPr>
      <xdr:spPr bwMode="auto">
        <a:xfrm>
          <a:off x="4486275" y="16983075"/>
          <a:ext cx="276225" cy="37147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4"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5"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6"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7"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8"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79"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11</xdr:col>
      <xdr:colOff>95250</xdr:colOff>
      <xdr:row>57</xdr:row>
      <xdr:rowOff>0</xdr:rowOff>
    </xdr:from>
    <xdr:to>
      <xdr:col>11</xdr:col>
      <xdr:colOff>390525</xdr:colOff>
      <xdr:row>58</xdr:row>
      <xdr:rowOff>47625</xdr:rowOff>
    </xdr:to>
    <xdr:sp macro="" textlink="">
      <xdr:nvSpPr>
        <xdr:cNvPr id="303380" name="AutoShape 4" descr="PIC2C"/>
        <xdr:cNvSpPr>
          <a:spLocks noChangeAspect="1" noChangeArrowheads="1"/>
        </xdr:cNvSpPr>
      </xdr:nvSpPr>
      <xdr:spPr bwMode="auto">
        <a:xfrm>
          <a:off x="8724900" y="16983075"/>
          <a:ext cx="295275"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1"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2"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3"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4"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5"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6"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7"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88"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7</xdr:col>
      <xdr:colOff>142875</xdr:colOff>
      <xdr:row>57</xdr:row>
      <xdr:rowOff>0</xdr:rowOff>
    </xdr:from>
    <xdr:to>
      <xdr:col>7</xdr:col>
      <xdr:colOff>438150</xdr:colOff>
      <xdr:row>58</xdr:row>
      <xdr:rowOff>57150</xdr:rowOff>
    </xdr:to>
    <xdr:sp macro="" textlink="">
      <xdr:nvSpPr>
        <xdr:cNvPr id="303389" name="AutoShape 4" descr="PIC2C"/>
        <xdr:cNvSpPr>
          <a:spLocks noChangeAspect="1" noChangeArrowheads="1"/>
        </xdr:cNvSpPr>
      </xdr:nvSpPr>
      <xdr:spPr bwMode="auto">
        <a:xfrm>
          <a:off x="7467600"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47625</xdr:rowOff>
    </xdr:to>
    <xdr:sp macro="" textlink="">
      <xdr:nvSpPr>
        <xdr:cNvPr id="303390" name="AutoShape 1" descr="PIC2C"/>
        <xdr:cNvSpPr>
          <a:spLocks noChangeAspect="1" noChangeArrowheads="1"/>
        </xdr:cNvSpPr>
      </xdr:nvSpPr>
      <xdr:spPr bwMode="auto">
        <a:xfrm>
          <a:off x="2847975" y="16983075"/>
          <a:ext cx="304800" cy="342900"/>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304800</xdr:colOff>
      <xdr:row>58</xdr:row>
      <xdr:rowOff>19050</xdr:rowOff>
    </xdr:to>
    <xdr:sp macro="" textlink="">
      <xdr:nvSpPr>
        <xdr:cNvPr id="303391" name="AutoShape 4" descr="PIC2C"/>
        <xdr:cNvSpPr>
          <a:spLocks noChangeAspect="1" noChangeArrowheads="1"/>
        </xdr:cNvSpPr>
      </xdr:nvSpPr>
      <xdr:spPr bwMode="auto">
        <a:xfrm>
          <a:off x="2847975" y="16983075"/>
          <a:ext cx="304800" cy="3143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92" name="AutoShape 4"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4</xdr:col>
      <xdr:colOff>0</xdr:colOff>
      <xdr:row>57</xdr:row>
      <xdr:rowOff>0</xdr:rowOff>
    </xdr:from>
    <xdr:to>
      <xdr:col>4</xdr:col>
      <xdr:colOff>295275</xdr:colOff>
      <xdr:row>58</xdr:row>
      <xdr:rowOff>57150</xdr:rowOff>
    </xdr:to>
    <xdr:sp macro="" textlink="">
      <xdr:nvSpPr>
        <xdr:cNvPr id="303393" name="AutoShape 5" descr="PIC2C"/>
        <xdr:cNvSpPr>
          <a:spLocks noChangeAspect="1" noChangeArrowheads="1"/>
        </xdr:cNvSpPr>
      </xdr:nvSpPr>
      <xdr:spPr bwMode="auto">
        <a:xfrm>
          <a:off x="2847975" y="16983075"/>
          <a:ext cx="295275" cy="352425"/>
        </a:xfrm>
        <a:prstGeom prst="rect">
          <a:avLst/>
        </a:prstGeom>
        <a:noFill/>
        <a:ln w="9525">
          <a:noFill/>
          <a:miter lim="800000"/>
          <a:headEnd/>
          <a:tailEnd/>
        </a:ln>
      </xdr:spPr>
    </xdr:sp>
    <xdr:clientData/>
  </xdr:twoCellAnchor>
  <xdr:twoCellAnchor editAs="oneCell">
    <xdr:from>
      <xdr:col>2</xdr:col>
      <xdr:colOff>714375</xdr:colOff>
      <xdr:row>57</xdr:row>
      <xdr:rowOff>0</xdr:rowOff>
    </xdr:from>
    <xdr:to>
      <xdr:col>4</xdr:col>
      <xdr:colOff>104775</xdr:colOff>
      <xdr:row>58</xdr:row>
      <xdr:rowOff>47625</xdr:rowOff>
    </xdr:to>
    <xdr:sp macro="" textlink="">
      <xdr:nvSpPr>
        <xdr:cNvPr id="303394" name="AutoShape 4" descr="PIC2C"/>
        <xdr:cNvSpPr>
          <a:spLocks noChangeAspect="1" noChangeArrowheads="1"/>
        </xdr:cNvSpPr>
      </xdr:nvSpPr>
      <xdr:spPr bwMode="auto">
        <a:xfrm>
          <a:off x="1733550" y="16983075"/>
          <a:ext cx="1219200" cy="342900"/>
        </a:xfrm>
        <a:prstGeom prst="rect">
          <a:avLst/>
        </a:prstGeom>
        <a:noFill/>
        <a:ln w="9525">
          <a:noFill/>
          <a:miter lim="800000"/>
          <a:headEnd/>
          <a:tailEnd/>
        </a:ln>
      </xdr:spPr>
    </xdr:sp>
    <xdr:clientData/>
  </xdr:twoCellAnchor>
  <xdr:twoCellAnchor editAs="oneCell">
    <xdr:from>
      <xdr:col>3</xdr:col>
      <xdr:colOff>314325</xdr:colOff>
      <xdr:row>57</xdr:row>
      <xdr:rowOff>0</xdr:rowOff>
    </xdr:from>
    <xdr:to>
      <xdr:col>4</xdr:col>
      <xdr:colOff>295275</xdr:colOff>
      <xdr:row>58</xdr:row>
      <xdr:rowOff>47625</xdr:rowOff>
    </xdr:to>
    <xdr:sp macro="" textlink="">
      <xdr:nvSpPr>
        <xdr:cNvPr id="303395" name="AutoShape 4" descr="PIC2C"/>
        <xdr:cNvSpPr>
          <a:spLocks noChangeAspect="1" noChangeArrowheads="1"/>
        </xdr:cNvSpPr>
      </xdr:nvSpPr>
      <xdr:spPr bwMode="auto">
        <a:xfrm>
          <a:off x="2152650" y="16983075"/>
          <a:ext cx="990600" cy="3429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303396" name="AutoShape 1"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303397" name="AutoShape 1"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303398" name="AutoShape 2"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303399" name="AutoShape 3"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303400" name="AutoShape 4"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1</xdr:row>
      <xdr:rowOff>0</xdr:rowOff>
    </xdr:to>
    <xdr:sp macro="" textlink="">
      <xdr:nvSpPr>
        <xdr:cNvPr id="303401" name="AutoShape 5" descr="PIC2C"/>
        <xdr:cNvSpPr>
          <a:spLocks noChangeAspect="1" noChangeArrowheads="1"/>
        </xdr:cNvSpPr>
      </xdr:nvSpPr>
      <xdr:spPr bwMode="auto">
        <a:xfrm>
          <a:off x="2847975" y="0"/>
          <a:ext cx="304800" cy="495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1</xdr:row>
      <xdr:rowOff>19050</xdr:rowOff>
    </xdr:to>
    <xdr:sp macro="" textlink="">
      <xdr:nvSpPr>
        <xdr:cNvPr id="286692" name="AutoShape 1" descr="PIC2C"/>
        <xdr:cNvSpPr>
          <a:spLocks noChangeAspect="1" noChangeArrowheads="1"/>
        </xdr:cNvSpPr>
      </xdr:nvSpPr>
      <xdr:spPr bwMode="auto">
        <a:xfrm>
          <a:off x="2847975" y="0"/>
          <a:ext cx="304800" cy="51435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693"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286694"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695" name="AutoShape 4"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696" name="AutoShape 5"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697" name="AutoShape 4"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698"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286699"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700"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286701"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702"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03"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04"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705"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286706"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07"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08"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09"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10"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11"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12"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13"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286714"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715"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286716"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717"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286718"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286719"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28"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29"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30"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31"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32"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33"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34"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35"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36"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37"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38"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39"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40"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41"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42"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43"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44"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45"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46"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47"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48"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49"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50"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51"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52"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53"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54"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55"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56"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57"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58"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11</xdr:col>
      <xdr:colOff>790575</xdr:colOff>
      <xdr:row>41</xdr:row>
      <xdr:rowOff>0</xdr:rowOff>
    </xdr:from>
    <xdr:to>
      <xdr:col>13</xdr:col>
      <xdr:colOff>619125</xdr:colOff>
      <xdr:row>41</xdr:row>
      <xdr:rowOff>47625</xdr:rowOff>
    </xdr:to>
    <xdr:sp macro="" textlink="">
      <xdr:nvSpPr>
        <xdr:cNvPr id="304159" name="AutoShape 4" descr="PIC2C"/>
        <xdr:cNvSpPr>
          <a:spLocks noChangeAspect="1" noChangeArrowheads="1"/>
        </xdr:cNvSpPr>
      </xdr:nvSpPr>
      <xdr:spPr bwMode="auto">
        <a:xfrm flipV="1">
          <a:off x="8934450" y="12258675"/>
          <a:ext cx="914400" cy="47625"/>
        </a:xfrm>
        <a:prstGeom prst="rect">
          <a:avLst/>
        </a:prstGeom>
        <a:noFill/>
        <a:ln w="9525">
          <a:noFill/>
          <a:miter lim="800000"/>
          <a:headEnd/>
          <a:tailEnd/>
        </a:ln>
      </xdr:spPr>
    </xdr:sp>
    <xdr:clientData/>
  </xdr:twoCellAnchor>
  <xdr:twoCellAnchor editAs="oneCell">
    <xdr:from>
      <xdr:col>7</xdr:col>
      <xdr:colOff>133350</xdr:colOff>
      <xdr:row>41</xdr:row>
      <xdr:rowOff>0</xdr:rowOff>
    </xdr:from>
    <xdr:to>
      <xdr:col>17</xdr:col>
      <xdr:colOff>552450</xdr:colOff>
      <xdr:row>41</xdr:row>
      <xdr:rowOff>180975</xdr:rowOff>
    </xdr:to>
    <xdr:sp macro="" textlink="">
      <xdr:nvSpPr>
        <xdr:cNvPr id="304160" name="AutoShape 1" descr="PIC2C"/>
        <xdr:cNvSpPr>
          <a:spLocks noChangeAspect="1" noChangeArrowheads="1"/>
        </xdr:cNvSpPr>
      </xdr:nvSpPr>
      <xdr:spPr bwMode="auto">
        <a:xfrm>
          <a:off x="7553325" y="12258675"/>
          <a:ext cx="4857750" cy="18097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61"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62"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63"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64"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65"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66"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67"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68" name="AutoShape 5"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69"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70"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71"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72"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173" name="AutoShape 5"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0</xdr:rowOff>
    </xdr:to>
    <xdr:sp macro="" textlink="">
      <xdr:nvSpPr>
        <xdr:cNvPr id="304174" name="AutoShape 5" descr="PIC2C"/>
        <xdr:cNvSpPr>
          <a:spLocks noChangeAspect="1" noChangeArrowheads="1"/>
        </xdr:cNvSpPr>
      </xdr:nvSpPr>
      <xdr:spPr bwMode="auto">
        <a:xfrm>
          <a:off x="2847975" y="12258675"/>
          <a:ext cx="304800" cy="0"/>
        </a:xfrm>
        <a:prstGeom prst="rect">
          <a:avLst/>
        </a:prstGeom>
        <a:noFill/>
        <a:ln w="9525">
          <a:noFill/>
          <a:miter lim="800000"/>
          <a:headEnd/>
          <a:tailEnd/>
        </a:ln>
      </xdr:spPr>
    </xdr:sp>
    <xdr:clientData/>
  </xdr:twoCellAnchor>
  <xdr:twoCellAnchor editAs="oneCell">
    <xdr:from>
      <xdr:col>11</xdr:col>
      <xdr:colOff>790575</xdr:colOff>
      <xdr:row>41</xdr:row>
      <xdr:rowOff>0</xdr:rowOff>
    </xdr:from>
    <xdr:to>
      <xdr:col>13</xdr:col>
      <xdr:colOff>619125</xdr:colOff>
      <xdr:row>41</xdr:row>
      <xdr:rowOff>47625</xdr:rowOff>
    </xdr:to>
    <xdr:sp macro="" textlink="">
      <xdr:nvSpPr>
        <xdr:cNvPr id="304175" name="AutoShape 4" descr="PIC2C"/>
        <xdr:cNvSpPr>
          <a:spLocks noChangeAspect="1" noChangeArrowheads="1"/>
        </xdr:cNvSpPr>
      </xdr:nvSpPr>
      <xdr:spPr bwMode="auto">
        <a:xfrm flipV="1">
          <a:off x="8934450" y="12258675"/>
          <a:ext cx="914400" cy="47625"/>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176"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177"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12</xdr:col>
      <xdr:colOff>647700</xdr:colOff>
      <xdr:row>41</xdr:row>
      <xdr:rowOff>0</xdr:rowOff>
    </xdr:from>
    <xdr:to>
      <xdr:col>13</xdr:col>
      <xdr:colOff>419100</xdr:colOff>
      <xdr:row>41</xdr:row>
      <xdr:rowOff>190500</xdr:rowOff>
    </xdr:to>
    <xdr:sp macro="" textlink="">
      <xdr:nvSpPr>
        <xdr:cNvPr id="304178" name="AutoShape 3" descr="PIC2C"/>
        <xdr:cNvSpPr>
          <a:spLocks noChangeAspect="1" noChangeArrowheads="1"/>
        </xdr:cNvSpPr>
      </xdr:nvSpPr>
      <xdr:spPr bwMode="auto">
        <a:xfrm>
          <a:off x="9229725" y="12258675"/>
          <a:ext cx="419100" cy="190500"/>
        </a:xfrm>
        <a:prstGeom prst="rect">
          <a:avLst/>
        </a:prstGeom>
        <a:noFill/>
        <a:ln w="9525">
          <a:noFill/>
          <a:miter lim="800000"/>
          <a:headEnd/>
          <a:tailEnd/>
        </a:ln>
      </xdr:spPr>
    </xdr:sp>
    <xdr:clientData/>
  </xdr:twoCellAnchor>
  <xdr:twoCellAnchor editAs="oneCell">
    <xdr:from>
      <xdr:col>11</xdr:col>
      <xdr:colOff>295275</xdr:colOff>
      <xdr:row>41</xdr:row>
      <xdr:rowOff>0</xdr:rowOff>
    </xdr:from>
    <xdr:to>
      <xdr:col>13</xdr:col>
      <xdr:colOff>209550</xdr:colOff>
      <xdr:row>41</xdr:row>
      <xdr:rowOff>190500</xdr:rowOff>
    </xdr:to>
    <xdr:sp macro="" textlink="">
      <xdr:nvSpPr>
        <xdr:cNvPr id="304179" name="AutoShape 3" descr="PIC2C"/>
        <xdr:cNvSpPr>
          <a:spLocks noChangeAspect="1" noChangeArrowheads="1"/>
        </xdr:cNvSpPr>
      </xdr:nvSpPr>
      <xdr:spPr bwMode="auto">
        <a:xfrm>
          <a:off x="8791575" y="12258675"/>
          <a:ext cx="647700" cy="1905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0"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1"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2"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3"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4"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5"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6"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7"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8"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89"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0"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1"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2"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3"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4"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5"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6"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7"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8"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199"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0"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1"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2"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3"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4"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5"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6"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7"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8"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09"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0"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1"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2"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3"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4"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5"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6"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7"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8" name="AutoShape 1"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41</xdr:row>
      <xdr:rowOff>0</xdr:rowOff>
    </xdr:from>
    <xdr:to>
      <xdr:col>13</xdr:col>
      <xdr:colOff>571500</xdr:colOff>
      <xdr:row>41</xdr:row>
      <xdr:rowOff>38100</xdr:rowOff>
    </xdr:to>
    <xdr:sp macro="" textlink="">
      <xdr:nvSpPr>
        <xdr:cNvPr id="304219" name="AutoShape 4" descr="PIC2C"/>
        <xdr:cNvSpPr>
          <a:spLocks noChangeAspect="1" noChangeArrowheads="1"/>
        </xdr:cNvSpPr>
      </xdr:nvSpPr>
      <xdr:spPr bwMode="auto">
        <a:xfrm>
          <a:off x="8934450" y="12258675"/>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0" name="AutoShape 1"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1" name="AutoShape 4"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2" name="AutoShape 1"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3" name="AutoShape 4"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4" name="AutoShape 1"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5" name="AutoShape 4"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6" name="AutoShape 1"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7" name="AutoShape 4"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8" name="AutoShape 1"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42</xdr:row>
      <xdr:rowOff>0</xdr:rowOff>
    </xdr:from>
    <xdr:to>
      <xdr:col>13</xdr:col>
      <xdr:colOff>571500</xdr:colOff>
      <xdr:row>42</xdr:row>
      <xdr:rowOff>38100</xdr:rowOff>
    </xdr:to>
    <xdr:sp macro="" textlink="">
      <xdr:nvSpPr>
        <xdr:cNvPr id="304229" name="AutoShape 4" descr="PIC2C"/>
        <xdr:cNvSpPr>
          <a:spLocks noChangeAspect="1" noChangeArrowheads="1"/>
        </xdr:cNvSpPr>
      </xdr:nvSpPr>
      <xdr:spPr bwMode="auto">
        <a:xfrm>
          <a:off x="8934450" y="12553950"/>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0" name="AutoShape 1"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1" name="AutoShape 4"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2" name="AutoShape 1"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3" name="AutoShape 4"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4" name="AutoShape 1"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5" name="AutoShape 4"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6" name="AutoShape 1"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7" name="AutoShape 4"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8" name="AutoShape 1"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43</xdr:row>
      <xdr:rowOff>0</xdr:rowOff>
    </xdr:from>
    <xdr:to>
      <xdr:col>13</xdr:col>
      <xdr:colOff>571500</xdr:colOff>
      <xdr:row>43</xdr:row>
      <xdr:rowOff>38100</xdr:rowOff>
    </xdr:to>
    <xdr:sp macro="" textlink="">
      <xdr:nvSpPr>
        <xdr:cNvPr id="304239" name="AutoShape 4" descr="PIC2C"/>
        <xdr:cNvSpPr>
          <a:spLocks noChangeAspect="1" noChangeArrowheads="1"/>
        </xdr:cNvSpPr>
      </xdr:nvSpPr>
      <xdr:spPr bwMode="auto">
        <a:xfrm>
          <a:off x="8934450" y="1284922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0" name="AutoShape 1"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1" name="AutoShape 4"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2" name="AutoShape 1"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3" name="AutoShape 4"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4" name="AutoShape 1"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5" name="AutoShape 4"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6" name="AutoShape 1"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7" name="AutoShape 4"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8" name="AutoShape 1"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45</xdr:row>
      <xdr:rowOff>0</xdr:rowOff>
    </xdr:from>
    <xdr:to>
      <xdr:col>13</xdr:col>
      <xdr:colOff>571500</xdr:colOff>
      <xdr:row>45</xdr:row>
      <xdr:rowOff>38100</xdr:rowOff>
    </xdr:to>
    <xdr:sp macro="" textlink="">
      <xdr:nvSpPr>
        <xdr:cNvPr id="304249" name="AutoShape 4" descr="PIC2C"/>
        <xdr:cNvSpPr>
          <a:spLocks noChangeAspect="1" noChangeArrowheads="1"/>
        </xdr:cNvSpPr>
      </xdr:nvSpPr>
      <xdr:spPr bwMode="auto">
        <a:xfrm>
          <a:off x="8934450" y="1343977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0" name="AutoShape 1"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1" name="AutoShape 4"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2" name="AutoShape 1"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3" name="AutoShape 4"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4" name="AutoShape 1"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5" name="AutoShape 4"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6" name="AutoShape 1"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7" name="AutoShape 4"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8" name="AutoShape 1"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47</xdr:row>
      <xdr:rowOff>0</xdr:rowOff>
    </xdr:from>
    <xdr:to>
      <xdr:col>13</xdr:col>
      <xdr:colOff>571500</xdr:colOff>
      <xdr:row>47</xdr:row>
      <xdr:rowOff>38100</xdr:rowOff>
    </xdr:to>
    <xdr:sp macro="" textlink="">
      <xdr:nvSpPr>
        <xdr:cNvPr id="304259" name="AutoShape 4" descr="PIC2C"/>
        <xdr:cNvSpPr>
          <a:spLocks noChangeAspect="1" noChangeArrowheads="1"/>
        </xdr:cNvSpPr>
      </xdr:nvSpPr>
      <xdr:spPr bwMode="auto">
        <a:xfrm>
          <a:off x="8934450" y="1403032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0" name="AutoShape 1"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1" name="AutoShape 4"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2" name="AutoShape 1"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3" name="AutoShape 4"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4" name="AutoShape 1"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5" name="AutoShape 4"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6" name="AutoShape 1"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7" name="AutoShape 4"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8" name="AutoShape 1"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49</xdr:row>
      <xdr:rowOff>0</xdr:rowOff>
    </xdr:from>
    <xdr:to>
      <xdr:col>13</xdr:col>
      <xdr:colOff>571500</xdr:colOff>
      <xdr:row>49</xdr:row>
      <xdr:rowOff>38100</xdr:rowOff>
    </xdr:to>
    <xdr:sp macro="" textlink="">
      <xdr:nvSpPr>
        <xdr:cNvPr id="304269" name="AutoShape 4" descr="PIC2C"/>
        <xdr:cNvSpPr>
          <a:spLocks noChangeAspect="1" noChangeArrowheads="1"/>
        </xdr:cNvSpPr>
      </xdr:nvSpPr>
      <xdr:spPr bwMode="auto">
        <a:xfrm>
          <a:off x="8934450" y="14620875"/>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0" name="AutoShape 1"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1" name="AutoShape 4"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2" name="AutoShape 1"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3" name="AutoShape 4"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4" name="AutoShape 1"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5" name="AutoShape 4"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6" name="AutoShape 1"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7" name="AutoShape 4"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8" name="AutoShape 1"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50</xdr:row>
      <xdr:rowOff>0</xdr:rowOff>
    </xdr:from>
    <xdr:to>
      <xdr:col>13</xdr:col>
      <xdr:colOff>571500</xdr:colOff>
      <xdr:row>50</xdr:row>
      <xdr:rowOff>38100</xdr:rowOff>
    </xdr:to>
    <xdr:sp macro="" textlink="">
      <xdr:nvSpPr>
        <xdr:cNvPr id="304279" name="AutoShape 4" descr="PIC2C"/>
        <xdr:cNvSpPr>
          <a:spLocks noChangeAspect="1" noChangeArrowheads="1"/>
        </xdr:cNvSpPr>
      </xdr:nvSpPr>
      <xdr:spPr bwMode="auto">
        <a:xfrm>
          <a:off x="8934450" y="14916150"/>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0" name="AutoShape 1"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1" name="AutoShape 4"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2" name="AutoShape 1"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3" name="AutoShape 4"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4" name="AutoShape 1"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5" name="AutoShape 4"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6" name="AutoShape 1"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7" name="AutoShape 4"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8" name="AutoShape 1"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51</xdr:row>
      <xdr:rowOff>0</xdr:rowOff>
    </xdr:from>
    <xdr:to>
      <xdr:col>13</xdr:col>
      <xdr:colOff>571500</xdr:colOff>
      <xdr:row>51</xdr:row>
      <xdr:rowOff>38100</xdr:rowOff>
    </xdr:to>
    <xdr:sp macro="" textlink="">
      <xdr:nvSpPr>
        <xdr:cNvPr id="304289" name="AutoShape 4" descr="PIC2C"/>
        <xdr:cNvSpPr>
          <a:spLocks noChangeAspect="1" noChangeArrowheads="1"/>
        </xdr:cNvSpPr>
      </xdr:nvSpPr>
      <xdr:spPr bwMode="auto">
        <a:xfrm>
          <a:off x="8934450" y="1521142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0" name="AutoShape 1"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1" name="AutoShape 4"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2" name="AutoShape 1"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3" name="AutoShape 4"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4" name="AutoShape 1"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5" name="AutoShape 4"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6" name="AutoShape 1"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7" name="AutoShape 4"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8" name="AutoShape 1"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53</xdr:row>
      <xdr:rowOff>0</xdr:rowOff>
    </xdr:from>
    <xdr:to>
      <xdr:col>13</xdr:col>
      <xdr:colOff>571500</xdr:colOff>
      <xdr:row>53</xdr:row>
      <xdr:rowOff>38100</xdr:rowOff>
    </xdr:to>
    <xdr:sp macro="" textlink="">
      <xdr:nvSpPr>
        <xdr:cNvPr id="304299" name="AutoShape 4" descr="PIC2C"/>
        <xdr:cNvSpPr>
          <a:spLocks noChangeAspect="1" noChangeArrowheads="1"/>
        </xdr:cNvSpPr>
      </xdr:nvSpPr>
      <xdr:spPr bwMode="auto">
        <a:xfrm>
          <a:off x="8934450" y="1580197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0"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1"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2"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3"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4"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5"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6"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7"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8"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09"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0"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1"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2"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3"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4"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5"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6"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7"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8" name="AutoShape 1"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13</xdr:col>
      <xdr:colOff>571500</xdr:colOff>
      <xdr:row>55</xdr:row>
      <xdr:rowOff>38100</xdr:rowOff>
    </xdr:to>
    <xdr:sp macro="" textlink="">
      <xdr:nvSpPr>
        <xdr:cNvPr id="304319" name="AutoShape 4" descr="PIC2C"/>
        <xdr:cNvSpPr>
          <a:spLocks noChangeAspect="1" noChangeArrowheads="1"/>
        </xdr:cNvSpPr>
      </xdr:nvSpPr>
      <xdr:spPr bwMode="auto">
        <a:xfrm>
          <a:off x="8934450" y="1639252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0"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1"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2"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3"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4"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5"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6"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7"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8"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29"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0"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1"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2"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3"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4"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5"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6"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7"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8" name="AutoShape 1"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13</xdr:col>
      <xdr:colOff>571500</xdr:colOff>
      <xdr:row>57</xdr:row>
      <xdr:rowOff>38100</xdr:rowOff>
    </xdr:to>
    <xdr:sp macro="" textlink="">
      <xdr:nvSpPr>
        <xdr:cNvPr id="304339" name="AutoShape 4" descr="PIC2C"/>
        <xdr:cNvSpPr>
          <a:spLocks noChangeAspect="1" noChangeArrowheads="1"/>
        </xdr:cNvSpPr>
      </xdr:nvSpPr>
      <xdr:spPr bwMode="auto">
        <a:xfrm>
          <a:off x="8934450" y="16983075"/>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0"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1"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2"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3"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4"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5"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6"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7"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8"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49"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0"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1"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2"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3"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4"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5"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6"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7"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8" name="AutoShape 1"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13</xdr:col>
      <xdr:colOff>571500</xdr:colOff>
      <xdr:row>58</xdr:row>
      <xdr:rowOff>38100</xdr:rowOff>
    </xdr:to>
    <xdr:sp macro="" textlink="">
      <xdr:nvSpPr>
        <xdr:cNvPr id="304359" name="AutoShape 4" descr="PIC2C"/>
        <xdr:cNvSpPr>
          <a:spLocks noChangeAspect="1" noChangeArrowheads="1"/>
        </xdr:cNvSpPr>
      </xdr:nvSpPr>
      <xdr:spPr bwMode="auto">
        <a:xfrm>
          <a:off x="8934450" y="1727835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0"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1"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2"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3"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4"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5"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6"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7"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8"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69"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0"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1"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2"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3"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4"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5"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6"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7"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8" name="AutoShape 1"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12</xdr:col>
      <xdr:colOff>0</xdr:colOff>
      <xdr:row>60</xdr:row>
      <xdr:rowOff>0</xdr:rowOff>
    </xdr:from>
    <xdr:to>
      <xdr:col>13</xdr:col>
      <xdr:colOff>571500</xdr:colOff>
      <xdr:row>60</xdr:row>
      <xdr:rowOff>38100</xdr:rowOff>
    </xdr:to>
    <xdr:sp macro="" textlink="">
      <xdr:nvSpPr>
        <xdr:cNvPr id="304379" name="AutoShape 4" descr="PIC2C"/>
        <xdr:cNvSpPr>
          <a:spLocks noChangeAspect="1" noChangeArrowheads="1"/>
        </xdr:cNvSpPr>
      </xdr:nvSpPr>
      <xdr:spPr bwMode="auto">
        <a:xfrm>
          <a:off x="8934450" y="17868900"/>
          <a:ext cx="866775"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380"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381"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2"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3"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4"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5"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6" name="AutoShape 5"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7"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8"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89" name="AutoShape 1"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90" name="AutoShape 4"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38100</xdr:rowOff>
    </xdr:to>
    <xdr:sp macro="" textlink="">
      <xdr:nvSpPr>
        <xdr:cNvPr id="304391" name="AutoShape 5" descr="PIC2C"/>
        <xdr:cNvSpPr>
          <a:spLocks noChangeAspect="1" noChangeArrowheads="1"/>
        </xdr:cNvSpPr>
      </xdr:nvSpPr>
      <xdr:spPr bwMode="auto">
        <a:xfrm>
          <a:off x="2847975" y="12258675"/>
          <a:ext cx="304800" cy="381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228600</xdr:rowOff>
    </xdr:to>
    <xdr:sp macro="" textlink="">
      <xdr:nvSpPr>
        <xdr:cNvPr id="304392" name="AutoShape 1" descr="PIC2C"/>
        <xdr:cNvSpPr>
          <a:spLocks noChangeAspect="1" noChangeArrowheads="1"/>
        </xdr:cNvSpPr>
      </xdr:nvSpPr>
      <xdr:spPr bwMode="auto">
        <a:xfrm>
          <a:off x="2847975" y="12258675"/>
          <a:ext cx="304800" cy="228600"/>
        </a:xfrm>
        <a:prstGeom prst="rect">
          <a:avLst/>
        </a:prstGeom>
        <a:noFill/>
        <a:ln w="9525">
          <a:noFill/>
          <a:miter lim="800000"/>
          <a:headEnd/>
          <a:tailEnd/>
        </a:ln>
      </xdr:spPr>
    </xdr:sp>
    <xdr:clientData/>
  </xdr:twoCellAnchor>
  <xdr:twoCellAnchor editAs="oneCell">
    <xdr:from>
      <xdr:col>4</xdr:col>
      <xdr:colOff>0</xdr:colOff>
      <xdr:row>41</xdr:row>
      <xdr:rowOff>0</xdr:rowOff>
    </xdr:from>
    <xdr:to>
      <xdr:col>4</xdr:col>
      <xdr:colOff>304800</xdr:colOff>
      <xdr:row>41</xdr:row>
      <xdr:rowOff>190500</xdr:rowOff>
    </xdr:to>
    <xdr:sp macro="" textlink="">
      <xdr:nvSpPr>
        <xdr:cNvPr id="304393" name="AutoShape 2" descr="PIC2C"/>
        <xdr:cNvSpPr>
          <a:spLocks noChangeAspect="1" noChangeArrowheads="1"/>
        </xdr:cNvSpPr>
      </xdr:nvSpPr>
      <xdr:spPr bwMode="auto">
        <a:xfrm>
          <a:off x="2847975" y="12258675"/>
          <a:ext cx="304800" cy="1905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228600</xdr:rowOff>
    </xdr:to>
    <xdr:sp macro="" textlink="">
      <xdr:nvSpPr>
        <xdr:cNvPr id="304394" name="AutoShape 1" descr="PIC2C"/>
        <xdr:cNvSpPr>
          <a:spLocks noChangeAspect="1" noChangeArrowheads="1"/>
        </xdr:cNvSpPr>
      </xdr:nvSpPr>
      <xdr:spPr bwMode="auto">
        <a:xfrm>
          <a:off x="2847975" y="11077575"/>
          <a:ext cx="304800" cy="2286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190500</xdr:rowOff>
    </xdr:to>
    <xdr:sp macro="" textlink="">
      <xdr:nvSpPr>
        <xdr:cNvPr id="304395" name="AutoShape 2" descr="PIC2C"/>
        <xdr:cNvSpPr>
          <a:spLocks noChangeAspect="1" noChangeArrowheads="1"/>
        </xdr:cNvSpPr>
      </xdr:nvSpPr>
      <xdr:spPr bwMode="auto">
        <a:xfrm>
          <a:off x="2847975" y="11077575"/>
          <a:ext cx="304800" cy="190500"/>
        </a:xfrm>
        <a:prstGeom prst="rect">
          <a:avLst/>
        </a:prstGeom>
        <a:noFill/>
        <a:ln w="9525">
          <a:noFill/>
          <a:miter lim="800000"/>
          <a:headEnd/>
          <a:tailEnd/>
        </a:ln>
      </xdr:spPr>
    </xdr:sp>
    <xdr:clientData/>
  </xdr:twoCellAnchor>
  <xdr:twoCellAnchor editAs="oneCell">
    <xdr:from>
      <xdr:col>12</xdr:col>
      <xdr:colOff>0</xdr:colOff>
      <xdr:row>37</xdr:row>
      <xdr:rowOff>0</xdr:rowOff>
    </xdr:from>
    <xdr:to>
      <xdr:col>13</xdr:col>
      <xdr:colOff>571500</xdr:colOff>
      <xdr:row>37</xdr:row>
      <xdr:rowOff>38100</xdr:rowOff>
    </xdr:to>
    <xdr:sp macro="" textlink="">
      <xdr:nvSpPr>
        <xdr:cNvPr id="304396" name="AutoShape 1" descr="PIC2C"/>
        <xdr:cNvSpPr>
          <a:spLocks noChangeAspect="1" noChangeArrowheads="1"/>
        </xdr:cNvSpPr>
      </xdr:nvSpPr>
      <xdr:spPr bwMode="auto">
        <a:xfrm>
          <a:off x="8934450" y="11077575"/>
          <a:ext cx="866775" cy="38100"/>
        </a:xfrm>
        <a:prstGeom prst="rect">
          <a:avLst/>
        </a:prstGeom>
        <a:noFill/>
        <a:ln w="9525">
          <a:noFill/>
          <a:miter lim="800000"/>
          <a:headEnd/>
          <a:tailEnd/>
        </a:ln>
      </xdr:spPr>
    </xdr:sp>
    <xdr:clientData/>
  </xdr:twoCellAnchor>
  <xdr:twoCellAnchor editAs="oneCell">
    <xdr:from>
      <xdr:col>12</xdr:col>
      <xdr:colOff>0</xdr:colOff>
      <xdr:row>37</xdr:row>
      <xdr:rowOff>0</xdr:rowOff>
    </xdr:from>
    <xdr:to>
      <xdr:col>13</xdr:col>
      <xdr:colOff>571500</xdr:colOff>
      <xdr:row>37</xdr:row>
      <xdr:rowOff>38100</xdr:rowOff>
    </xdr:to>
    <xdr:sp macro="" textlink="">
      <xdr:nvSpPr>
        <xdr:cNvPr id="304397" name="AutoShape 4" descr="PIC2C"/>
        <xdr:cNvSpPr>
          <a:spLocks noChangeAspect="1" noChangeArrowheads="1"/>
        </xdr:cNvSpPr>
      </xdr:nvSpPr>
      <xdr:spPr bwMode="auto">
        <a:xfrm>
          <a:off x="8934450" y="11077575"/>
          <a:ext cx="866775"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398" name="AutoShape 1"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399" name="AutoShape 4"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0" name="AutoShape 1"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1" name="AutoShape 4"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2" name="AutoShape 5"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3" name="AutoShape 1"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4" name="AutoShape 4"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5" name="AutoShape 1"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6" name="AutoShape 4"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304800</xdr:colOff>
      <xdr:row>37</xdr:row>
      <xdr:rowOff>38100</xdr:rowOff>
    </xdr:to>
    <xdr:sp macro="" textlink="">
      <xdr:nvSpPr>
        <xdr:cNvPr id="304407" name="AutoShape 5" descr="PIC2C"/>
        <xdr:cNvSpPr>
          <a:spLocks noChangeAspect="1" noChangeArrowheads="1"/>
        </xdr:cNvSpPr>
      </xdr:nvSpPr>
      <xdr:spPr bwMode="auto">
        <a:xfrm>
          <a:off x="2847975" y="11077575"/>
          <a:ext cx="304800" cy="3810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38</xdr:row>
      <xdr:rowOff>228600</xdr:rowOff>
    </xdr:to>
    <xdr:sp macro="" textlink="">
      <xdr:nvSpPr>
        <xdr:cNvPr id="304408" name="AutoShape 1" descr="PIC2C"/>
        <xdr:cNvSpPr>
          <a:spLocks noChangeAspect="1" noChangeArrowheads="1"/>
        </xdr:cNvSpPr>
      </xdr:nvSpPr>
      <xdr:spPr bwMode="auto">
        <a:xfrm>
          <a:off x="2847975" y="11372850"/>
          <a:ext cx="304800" cy="228600"/>
        </a:xfrm>
        <a:prstGeom prst="rect">
          <a:avLst/>
        </a:prstGeom>
        <a:noFill/>
        <a:ln w="9525">
          <a:noFill/>
          <a:miter lim="800000"/>
          <a:headEnd/>
          <a:tailEnd/>
        </a:ln>
      </xdr:spPr>
    </xdr:sp>
    <xdr:clientData/>
  </xdr:twoCellAnchor>
  <xdr:twoCellAnchor editAs="oneCell">
    <xdr:from>
      <xdr:col>4</xdr:col>
      <xdr:colOff>0</xdr:colOff>
      <xdr:row>38</xdr:row>
      <xdr:rowOff>0</xdr:rowOff>
    </xdr:from>
    <xdr:to>
      <xdr:col>4</xdr:col>
      <xdr:colOff>304800</xdr:colOff>
      <xdr:row>38</xdr:row>
      <xdr:rowOff>190500</xdr:rowOff>
    </xdr:to>
    <xdr:sp macro="" textlink="">
      <xdr:nvSpPr>
        <xdr:cNvPr id="304409" name="AutoShape 2" descr="PIC2C"/>
        <xdr:cNvSpPr>
          <a:spLocks noChangeAspect="1" noChangeArrowheads="1"/>
        </xdr:cNvSpPr>
      </xdr:nvSpPr>
      <xdr:spPr bwMode="auto">
        <a:xfrm>
          <a:off x="2847975" y="11372850"/>
          <a:ext cx="304800" cy="190500"/>
        </a:xfrm>
        <a:prstGeom prst="rect">
          <a:avLst/>
        </a:prstGeom>
        <a:noFill/>
        <a:ln w="9525">
          <a:noFill/>
          <a:miter lim="800000"/>
          <a:headEnd/>
          <a:tailEnd/>
        </a:ln>
      </xdr:spPr>
    </xdr:sp>
    <xdr:clientData/>
  </xdr:twoCellAnchor>
  <xdr:twoCellAnchor editAs="oneCell">
    <xdr:from>
      <xdr:col>12</xdr:col>
      <xdr:colOff>647700</xdr:colOff>
      <xdr:row>38</xdr:row>
      <xdr:rowOff>47625</xdr:rowOff>
    </xdr:from>
    <xdr:to>
      <xdr:col>13</xdr:col>
      <xdr:colOff>419100</xdr:colOff>
      <xdr:row>38</xdr:row>
      <xdr:rowOff>238125</xdr:rowOff>
    </xdr:to>
    <xdr:sp macro="" textlink="">
      <xdr:nvSpPr>
        <xdr:cNvPr id="304410" name="AutoShape 3" descr="PIC2C"/>
        <xdr:cNvSpPr>
          <a:spLocks noChangeAspect="1" noChangeArrowheads="1"/>
        </xdr:cNvSpPr>
      </xdr:nvSpPr>
      <xdr:spPr bwMode="auto">
        <a:xfrm>
          <a:off x="9229725" y="11420475"/>
          <a:ext cx="419100" cy="190500"/>
        </a:xfrm>
        <a:prstGeom prst="rect">
          <a:avLst/>
        </a:prstGeom>
        <a:noFill/>
        <a:ln w="9525">
          <a:noFill/>
          <a:miter lim="800000"/>
          <a:headEnd/>
          <a:tailEnd/>
        </a:ln>
      </xdr:spPr>
    </xdr:sp>
    <xdr:clientData/>
  </xdr:twoCellAnchor>
  <xdr:twoCellAnchor editAs="oneCell">
    <xdr:from>
      <xdr:col>11</xdr:col>
      <xdr:colOff>295275</xdr:colOff>
      <xdr:row>39</xdr:row>
      <xdr:rowOff>161925</xdr:rowOff>
    </xdr:from>
    <xdr:to>
      <xdr:col>13</xdr:col>
      <xdr:colOff>209550</xdr:colOff>
      <xdr:row>40</xdr:row>
      <xdr:rowOff>47625</xdr:rowOff>
    </xdr:to>
    <xdr:sp macro="" textlink="">
      <xdr:nvSpPr>
        <xdr:cNvPr id="304411" name="AutoShape 3" descr="PIC2C"/>
        <xdr:cNvSpPr>
          <a:spLocks noChangeAspect="1" noChangeArrowheads="1"/>
        </xdr:cNvSpPr>
      </xdr:nvSpPr>
      <xdr:spPr bwMode="auto">
        <a:xfrm>
          <a:off x="8791575" y="11830050"/>
          <a:ext cx="647700" cy="1809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419100</xdr:rowOff>
    </xdr:to>
    <xdr:sp macro="" textlink="">
      <xdr:nvSpPr>
        <xdr:cNvPr id="304412" name="AutoShape 1" descr="PIC2C"/>
        <xdr:cNvSpPr>
          <a:spLocks noChangeAspect="1" noChangeArrowheads="1"/>
        </xdr:cNvSpPr>
      </xdr:nvSpPr>
      <xdr:spPr bwMode="auto">
        <a:xfrm>
          <a:off x="2847975" y="0"/>
          <a:ext cx="304800" cy="41910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438150</xdr:rowOff>
    </xdr:to>
    <xdr:sp macro="" textlink="">
      <xdr:nvSpPr>
        <xdr:cNvPr id="304413" name="AutoShape 2" descr="PIC2C"/>
        <xdr:cNvSpPr>
          <a:spLocks noChangeAspect="1" noChangeArrowheads="1"/>
        </xdr:cNvSpPr>
      </xdr:nvSpPr>
      <xdr:spPr bwMode="auto">
        <a:xfrm>
          <a:off x="2847975" y="0"/>
          <a:ext cx="304800" cy="4381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438150</xdr:rowOff>
    </xdr:to>
    <xdr:sp macro="" textlink="">
      <xdr:nvSpPr>
        <xdr:cNvPr id="304414" name="AutoShape 3" descr="PIC2C"/>
        <xdr:cNvSpPr>
          <a:spLocks noChangeAspect="1" noChangeArrowheads="1"/>
        </xdr:cNvSpPr>
      </xdr:nvSpPr>
      <xdr:spPr bwMode="auto">
        <a:xfrm>
          <a:off x="2847975" y="0"/>
          <a:ext cx="304800" cy="4381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438150</xdr:rowOff>
    </xdr:to>
    <xdr:sp macro="" textlink="">
      <xdr:nvSpPr>
        <xdr:cNvPr id="304415" name="AutoShape 4" descr="PIC2C"/>
        <xdr:cNvSpPr>
          <a:spLocks noChangeAspect="1" noChangeArrowheads="1"/>
        </xdr:cNvSpPr>
      </xdr:nvSpPr>
      <xdr:spPr bwMode="auto">
        <a:xfrm>
          <a:off x="2847975" y="0"/>
          <a:ext cx="304800" cy="4381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438150</xdr:rowOff>
    </xdr:to>
    <xdr:sp macro="" textlink="">
      <xdr:nvSpPr>
        <xdr:cNvPr id="304416" name="AutoShape 5" descr="PIC2C"/>
        <xdr:cNvSpPr>
          <a:spLocks noChangeAspect="1" noChangeArrowheads="1"/>
        </xdr:cNvSpPr>
      </xdr:nvSpPr>
      <xdr:spPr bwMode="auto">
        <a:xfrm>
          <a:off x="2847975" y="0"/>
          <a:ext cx="304800" cy="4381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323850</xdr:rowOff>
    </xdr:to>
    <xdr:sp macro="" textlink="">
      <xdr:nvSpPr>
        <xdr:cNvPr id="304417" name="AutoShape 1" descr="PIC2C"/>
        <xdr:cNvSpPr>
          <a:spLocks noChangeAspect="1" noChangeArrowheads="1"/>
        </xdr:cNvSpPr>
      </xdr:nvSpPr>
      <xdr:spPr bwMode="auto">
        <a:xfrm>
          <a:off x="2847975" y="0"/>
          <a:ext cx="304800" cy="3238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323850</xdr:rowOff>
    </xdr:to>
    <xdr:sp macro="" textlink="">
      <xdr:nvSpPr>
        <xdr:cNvPr id="304418" name="AutoShape 1" descr="PIC2C"/>
        <xdr:cNvSpPr>
          <a:spLocks noChangeAspect="1" noChangeArrowheads="1"/>
        </xdr:cNvSpPr>
      </xdr:nvSpPr>
      <xdr:spPr bwMode="auto">
        <a:xfrm>
          <a:off x="2847975" y="0"/>
          <a:ext cx="304800" cy="3238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323850</xdr:rowOff>
    </xdr:to>
    <xdr:sp macro="" textlink="">
      <xdr:nvSpPr>
        <xdr:cNvPr id="304419" name="AutoShape 2" descr="PIC2C"/>
        <xdr:cNvSpPr>
          <a:spLocks noChangeAspect="1" noChangeArrowheads="1"/>
        </xdr:cNvSpPr>
      </xdr:nvSpPr>
      <xdr:spPr bwMode="auto">
        <a:xfrm>
          <a:off x="2847975" y="0"/>
          <a:ext cx="304800" cy="3238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323850</xdr:rowOff>
    </xdr:to>
    <xdr:sp macro="" textlink="">
      <xdr:nvSpPr>
        <xdr:cNvPr id="304420" name="AutoShape 3" descr="PIC2C"/>
        <xdr:cNvSpPr>
          <a:spLocks noChangeAspect="1" noChangeArrowheads="1"/>
        </xdr:cNvSpPr>
      </xdr:nvSpPr>
      <xdr:spPr bwMode="auto">
        <a:xfrm>
          <a:off x="2847975" y="0"/>
          <a:ext cx="304800" cy="3238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323850</xdr:rowOff>
    </xdr:to>
    <xdr:sp macro="" textlink="">
      <xdr:nvSpPr>
        <xdr:cNvPr id="304421" name="AutoShape 4" descr="PIC2C"/>
        <xdr:cNvSpPr>
          <a:spLocks noChangeAspect="1" noChangeArrowheads="1"/>
        </xdr:cNvSpPr>
      </xdr:nvSpPr>
      <xdr:spPr bwMode="auto">
        <a:xfrm>
          <a:off x="2847975" y="0"/>
          <a:ext cx="304800" cy="3238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304800</xdr:colOff>
      <xdr:row>0</xdr:row>
      <xdr:rowOff>323850</xdr:rowOff>
    </xdr:to>
    <xdr:sp macro="" textlink="">
      <xdr:nvSpPr>
        <xdr:cNvPr id="304422" name="AutoShape 5" descr="PIC2C"/>
        <xdr:cNvSpPr>
          <a:spLocks noChangeAspect="1" noChangeArrowheads="1"/>
        </xdr:cNvSpPr>
      </xdr:nvSpPr>
      <xdr:spPr bwMode="auto">
        <a:xfrm>
          <a:off x="2847975" y="0"/>
          <a:ext cx="304800" cy="32385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57150</xdr:colOff>
      <xdr:row>1</xdr:row>
      <xdr:rowOff>19050</xdr:rowOff>
    </xdr:from>
    <xdr:to>
      <xdr:col>13</xdr:col>
      <xdr:colOff>609600</xdr:colOff>
      <xdr:row>4</xdr:row>
      <xdr:rowOff>133350</xdr:rowOff>
    </xdr:to>
    <xdr:pic>
      <xdr:nvPicPr>
        <xdr:cNvPr id="2" name="그림 3"/>
        <xdr:cNvPicPr>
          <a:picLocks noChangeAspect="1" noChangeArrowheads="1"/>
        </xdr:cNvPicPr>
      </xdr:nvPicPr>
      <xdr:blipFill>
        <a:blip xmlns:r="http://schemas.openxmlformats.org/officeDocument/2006/relationships" r:embed="rId1" cstate="print"/>
        <a:srcRect/>
        <a:stretch>
          <a:fillRect/>
        </a:stretch>
      </xdr:blipFill>
      <xdr:spPr bwMode="auto">
        <a:xfrm>
          <a:off x="9039225" y="190500"/>
          <a:ext cx="1314450" cy="628650"/>
        </a:xfrm>
        <a:prstGeom prst="rect">
          <a:avLst/>
        </a:prstGeom>
        <a:noFill/>
        <a:ln w="9525">
          <a:noFill/>
          <a:miter lim="800000"/>
          <a:headEnd/>
          <a:tailEnd/>
        </a:ln>
      </xdr:spPr>
    </xdr:pic>
    <xdr:clientData/>
  </xdr:twoCellAnchor>
  <xdr:twoCellAnchor>
    <xdr:from>
      <xdr:col>3</xdr:col>
      <xdr:colOff>19050</xdr:colOff>
      <xdr:row>27</xdr:row>
      <xdr:rowOff>9525</xdr:rowOff>
    </xdr:from>
    <xdr:to>
      <xdr:col>5</xdr:col>
      <xdr:colOff>733425</xdr:colOff>
      <xdr:row>29</xdr:row>
      <xdr:rowOff>57150</xdr:rowOff>
    </xdr:to>
    <xdr:pic>
      <xdr:nvPicPr>
        <xdr:cNvPr id="3" name="_x224298216" descr="EMB00001d0851a9"/>
        <xdr:cNvPicPr>
          <a:picLocks noChangeAspect="1" noChangeArrowheads="1"/>
        </xdr:cNvPicPr>
      </xdr:nvPicPr>
      <xdr:blipFill>
        <a:blip xmlns:r="http://schemas.openxmlformats.org/officeDocument/2006/relationships" r:embed="rId2" cstate="print"/>
        <a:srcRect/>
        <a:stretch>
          <a:fillRect/>
        </a:stretch>
      </xdr:blipFill>
      <xdr:spPr bwMode="auto">
        <a:xfrm>
          <a:off x="2305050" y="4638675"/>
          <a:ext cx="2400300" cy="561975"/>
        </a:xfrm>
        <a:prstGeom prst="rect">
          <a:avLst/>
        </a:prstGeom>
        <a:noFill/>
        <a:ln w="9525">
          <a:noFill/>
          <a:miter lim="800000"/>
          <a:headEnd/>
          <a:tailEnd/>
        </a:ln>
      </xdr:spPr>
    </xdr:pic>
    <xdr:clientData/>
  </xdr:twoCellAnchor>
  <xdr:twoCellAnchor>
    <xdr:from>
      <xdr:col>0</xdr:col>
      <xdr:colOff>314325</xdr:colOff>
      <xdr:row>1</xdr:row>
      <xdr:rowOff>9525</xdr:rowOff>
    </xdr:from>
    <xdr:to>
      <xdr:col>2</xdr:col>
      <xdr:colOff>0</xdr:colOff>
      <xdr:row>4</xdr:row>
      <xdr:rowOff>133350</xdr:rowOff>
    </xdr:to>
    <xdr:pic>
      <xdr:nvPicPr>
        <xdr:cNvPr id="4" name="_x277383208" descr="EMB0000280816b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627"/>
        <a:stretch>
          <a:fillRect/>
        </a:stretch>
      </xdr:blipFill>
      <xdr:spPr bwMode="auto">
        <a:xfrm>
          <a:off x="314325" y="180975"/>
          <a:ext cx="12096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200025</xdr:colOff>
      <xdr:row>19</xdr:row>
      <xdr:rowOff>352425</xdr:rowOff>
    </xdr:from>
    <xdr:to>
      <xdr:col>16</xdr:col>
      <xdr:colOff>504825</xdr:colOff>
      <xdr:row>20</xdr:row>
      <xdr:rowOff>76200</xdr:rowOff>
    </xdr:to>
    <xdr:sp macro="" textlink="">
      <xdr:nvSpPr>
        <xdr:cNvPr id="2" name="AutoShape 2" descr="PIC2C"/>
        <xdr:cNvSpPr>
          <a:spLocks noChangeAspect="1" noChangeArrowheads="1"/>
        </xdr:cNvSpPr>
      </xdr:nvSpPr>
      <xdr:spPr bwMode="auto">
        <a:xfrm>
          <a:off x="12353925" y="115157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200025</xdr:colOff>
      <xdr:row>20</xdr:row>
      <xdr:rowOff>0</xdr:rowOff>
    </xdr:from>
    <xdr:ext cx="304800" cy="78317"/>
    <xdr:sp macro="" textlink="">
      <xdr:nvSpPr>
        <xdr:cNvPr id="3" name="AutoShape 2" descr="PIC2C"/>
        <xdr:cNvSpPr>
          <a:spLocks noChangeAspect="1" noChangeArrowheads="1"/>
        </xdr:cNvSpPr>
      </xdr:nvSpPr>
      <xdr:spPr bwMode="auto">
        <a:xfrm>
          <a:off x="12360275" y="5448300"/>
          <a:ext cx="304800" cy="78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200025</xdr:colOff>
      <xdr:row>20</xdr:row>
      <xdr:rowOff>0</xdr:rowOff>
    </xdr:from>
    <xdr:ext cx="304800" cy="78317"/>
    <xdr:sp macro="" textlink="">
      <xdr:nvSpPr>
        <xdr:cNvPr id="4" name="AutoShape 2" descr="PIC2C"/>
        <xdr:cNvSpPr>
          <a:spLocks noChangeAspect="1" noChangeArrowheads="1"/>
        </xdr:cNvSpPr>
      </xdr:nvSpPr>
      <xdr:spPr bwMode="auto">
        <a:xfrm>
          <a:off x="12360275" y="5448300"/>
          <a:ext cx="304800" cy="78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200025</xdr:colOff>
      <xdr:row>20</xdr:row>
      <xdr:rowOff>0</xdr:rowOff>
    </xdr:from>
    <xdr:ext cx="304800" cy="78317"/>
    <xdr:sp macro="" textlink="">
      <xdr:nvSpPr>
        <xdr:cNvPr id="5" name="AutoShape 2" descr="PIC2C"/>
        <xdr:cNvSpPr>
          <a:spLocks noChangeAspect="1" noChangeArrowheads="1"/>
        </xdr:cNvSpPr>
      </xdr:nvSpPr>
      <xdr:spPr bwMode="auto">
        <a:xfrm>
          <a:off x="12360275" y="6062133"/>
          <a:ext cx="304800" cy="78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200025</xdr:colOff>
      <xdr:row>18</xdr:row>
      <xdr:rowOff>352425</xdr:rowOff>
    </xdr:from>
    <xdr:ext cx="304800" cy="78317"/>
    <xdr:sp macro="" textlink="">
      <xdr:nvSpPr>
        <xdr:cNvPr id="7" name="AutoShape 2" descr="PIC2C"/>
        <xdr:cNvSpPr>
          <a:spLocks noChangeAspect="1" noChangeArrowheads="1"/>
        </xdr:cNvSpPr>
      </xdr:nvSpPr>
      <xdr:spPr bwMode="auto">
        <a:xfrm>
          <a:off x="12360275" y="6062133"/>
          <a:ext cx="304800" cy="78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19</xdr:col>
      <xdr:colOff>200025</xdr:colOff>
      <xdr:row>61</xdr:row>
      <xdr:rowOff>352425</xdr:rowOff>
    </xdr:from>
    <xdr:to>
      <xdr:col>19</xdr:col>
      <xdr:colOff>504825</xdr:colOff>
      <xdr:row>62</xdr:row>
      <xdr:rowOff>76199</xdr:rowOff>
    </xdr:to>
    <xdr:sp macro="" textlink="">
      <xdr:nvSpPr>
        <xdr:cNvPr id="3" name="AutoShape 2" descr="PIC2C"/>
        <xdr:cNvSpPr>
          <a:spLocks noChangeAspect="1" noChangeArrowheads="1"/>
        </xdr:cNvSpPr>
      </xdr:nvSpPr>
      <xdr:spPr bwMode="auto">
        <a:xfrm>
          <a:off x="12249150" y="26384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200025</xdr:colOff>
      <xdr:row>55</xdr:row>
      <xdr:rowOff>352425</xdr:rowOff>
    </xdr:from>
    <xdr:to>
      <xdr:col>16</xdr:col>
      <xdr:colOff>504825</xdr:colOff>
      <xdr:row>56</xdr:row>
      <xdr:rowOff>76200</xdr:rowOff>
    </xdr:to>
    <xdr:sp macro="" textlink="">
      <xdr:nvSpPr>
        <xdr:cNvPr id="2" name="AutoShape 2" descr="PIC2C"/>
        <xdr:cNvSpPr>
          <a:spLocks noChangeAspect="1" noChangeArrowheads="1"/>
        </xdr:cNvSpPr>
      </xdr:nvSpPr>
      <xdr:spPr bwMode="auto">
        <a:xfrm>
          <a:off x="12296775" y="15744825"/>
          <a:ext cx="304800" cy="7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6"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85725</xdr:rowOff>
    </xdr:to>
    <xdr:sp macro="" textlink="">
      <xdr:nvSpPr>
        <xdr:cNvPr id="8" name="AutoShape 2" descr="PIC2C"/>
        <xdr:cNvSpPr>
          <a:spLocks noChangeAspect="1" noChangeArrowheads="1"/>
        </xdr:cNvSpPr>
      </xdr:nvSpPr>
      <xdr:spPr bwMode="auto">
        <a:xfrm>
          <a:off x="12096750" y="157448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85725</xdr:rowOff>
    </xdr:to>
    <xdr:sp macro="" textlink="">
      <xdr:nvSpPr>
        <xdr:cNvPr id="9" name="AutoShape 3" descr="PIC2C"/>
        <xdr:cNvSpPr>
          <a:spLocks noChangeAspect="1" noChangeArrowheads="1"/>
        </xdr:cNvSpPr>
      </xdr:nvSpPr>
      <xdr:spPr bwMode="auto">
        <a:xfrm>
          <a:off x="12096750" y="157448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10" name="AutoShape 2"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11" name="AutoShape 3"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85725</xdr:rowOff>
    </xdr:to>
    <xdr:sp macro="" textlink="">
      <xdr:nvSpPr>
        <xdr:cNvPr id="12" name="AutoShape 2" descr="PIC2C"/>
        <xdr:cNvSpPr>
          <a:spLocks noChangeAspect="1" noChangeArrowheads="1"/>
        </xdr:cNvSpPr>
      </xdr:nvSpPr>
      <xdr:spPr bwMode="auto">
        <a:xfrm>
          <a:off x="12096750" y="157448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85725</xdr:rowOff>
    </xdr:to>
    <xdr:sp macro="" textlink="">
      <xdr:nvSpPr>
        <xdr:cNvPr id="13" name="AutoShape 3" descr="PIC2C"/>
        <xdr:cNvSpPr>
          <a:spLocks noChangeAspect="1" noChangeArrowheads="1"/>
        </xdr:cNvSpPr>
      </xdr:nvSpPr>
      <xdr:spPr bwMode="auto">
        <a:xfrm>
          <a:off x="12096750" y="157448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14"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15"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6"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7"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18"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19"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0"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1"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22"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23"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26"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27"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8"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9"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0"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1"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32"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33"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4"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5"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36"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37"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8"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39"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0"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1"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42"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43"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46"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47"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8"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49"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50"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51"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52"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53"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54"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55"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56"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57"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58"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59"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60"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61"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62"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63"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6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6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66"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67"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68"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69"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0"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1"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72"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73"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4"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5"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76"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77"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8"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79"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80"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81"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82"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83"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8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8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86" name="AutoShape 2"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76200</xdr:rowOff>
    </xdr:to>
    <xdr:sp macro="" textlink="">
      <xdr:nvSpPr>
        <xdr:cNvPr id="87" name="AutoShape 3" descr="PIC2C"/>
        <xdr:cNvSpPr>
          <a:spLocks noChangeAspect="1" noChangeArrowheads="1"/>
        </xdr:cNvSpPr>
      </xdr:nvSpPr>
      <xdr:spPr bwMode="auto">
        <a:xfrm>
          <a:off x="12096750" y="157448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88"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89"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0"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1"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2"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3"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94" name="AutoShape 2"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95" name="AutoShape 3"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6"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7"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8"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99"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00"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01"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02"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03"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0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0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06"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07"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08"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09"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10"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11"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12"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13"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14"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15"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16"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17"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18"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19"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38100</xdr:rowOff>
    </xdr:to>
    <xdr:sp macro="" textlink="">
      <xdr:nvSpPr>
        <xdr:cNvPr id="120" name="AutoShape 2" descr="PIC2C"/>
        <xdr:cNvSpPr>
          <a:spLocks noChangeAspect="1" noChangeArrowheads="1"/>
        </xdr:cNvSpPr>
      </xdr:nvSpPr>
      <xdr:spPr bwMode="auto">
        <a:xfrm>
          <a:off x="12096750" y="15744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38100</xdr:rowOff>
    </xdr:to>
    <xdr:sp macro="" textlink="">
      <xdr:nvSpPr>
        <xdr:cNvPr id="121" name="AutoShape 3" descr="PIC2C"/>
        <xdr:cNvSpPr>
          <a:spLocks noChangeAspect="1" noChangeArrowheads="1"/>
        </xdr:cNvSpPr>
      </xdr:nvSpPr>
      <xdr:spPr bwMode="auto">
        <a:xfrm>
          <a:off x="12096750" y="15744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22"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23"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24"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25"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26"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27"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28"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29"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30"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31"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32"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33"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34"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35"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36"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37"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38"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39"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40"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41"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42"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43"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44"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45"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46"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47"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148" name="AutoShape 2"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149" name="AutoShape 3"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50"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51"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52"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53"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54"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55"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56"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57"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58"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59"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60"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61"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62"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163"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64"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65"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66"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67"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38100</xdr:rowOff>
    </xdr:to>
    <xdr:sp macro="" textlink="">
      <xdr:nvSpPr>
        <xdr:cNvPr id="168" name="AutoShape 2" descr="PIC2C"/>
        <xdr:cNvSpPr>
          <a:spLocks noChangeAspect="1" noChangeArrowheads="1"/>
        </xdr:cNvSpPr>
      </xdr:nvSpPr>
      <xdr:spPr bwMode="auto">
        <a:xfrm>
          <a:off x="12096750" y="15744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38100</xdr:rowOff>
    </xdr:to>
    <xdr:sp macro="" textlink="">
      <xdr:nvSpPr>
        <xdr:cNvPr id="169" name="AutoShape 3" descr="PIC2C"/>
        <xdr:cNvSpPr>
          <a:spLocks noChangeAspect="1" noChangeArrowheads="1"/>
        </xdr:cNvSpPr>
      </xdr:nvSpPr>
      <xdr:spPr bwMode="auto">
        <a:xfrm>
          <a:off x="12096750" y="15744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70"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71"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72"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73"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74"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75"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76"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77"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78"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79"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80"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81"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82"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83"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84"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85"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86"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87"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88"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189"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90"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191"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85725</xdr:rowOff>
    </xdr:to>
    <xdr:sp macro="" textlink="">
      <xdr:nvSpPr>
        <xdr:cNvPr id="192" name="AutoShape 2" descr="PIC2C"/>
        <xdr:cNvSpPr>
          <a:spLocks noChangeAspect="1" noChangeArrowheads="1"/>
        </xdr:cNvSpPr>
      </xdr:nvSpPr>
      <xdr:spPr bwMode="auto">
        <a:xfrm>
          <a:off x="12096750" y="157448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85725</xdr:rowOff>
    </xdr:to>
    <xdr:sp macro="" textlink="">
      <xdr:nvSpPr>
        <xdr:cNvPr id="193" name="AutoShape 3" descr="PIC2C"/>
        <xdr:cNvSpPr>
          <a:spLocks noChangeAspect="1" noChangeArrowheads="1"/>
        </xdr:cNvSpPr>
      </xdr:nvSpPr>
      <xdr:spPr bwMode="auto">
        <a:xfrm>
          <a:off x="12096750" y="157448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194" name="AutoShape 2"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95"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96"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97"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198"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199" name="AutoShape 2"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38100</xdr:rowOff>
    </xdr:to>
    <xdr:sp macro="" textlink="">
      <xdr:nvSpPr>
        <xdr:cNvPr id="200" name="AutoShape 3" descr="PIC2C"/>
        <xdr:cNvSpPr>
          <a:spLocks noChangeAspect="1" noChangeArrowheads="1"/>
        </xdr:cNvSpPr>
      </xdr:nvSpPr>
      <xdr:spPr bwMode="auto">
        <a:xfrm>
          <a:off x="12096750" y="157448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01"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02"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03"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04"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05"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06"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07"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08"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09"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10"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11"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12"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13"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14"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15"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16"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17"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18"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19" name="AutoShape 2"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57150</xdr:rowOff>
    </xdr:to>
    <xdr:sp macro="" textlink="">
      <xdr:nvSpPr>
        <xdr:cNvPr id="220" name="AutoShape 3" descr="PIC2C"/>
        <xdr:cNvSpPr>
          <a:spLocks noChangeAspect="1" noChangeArrowheads="1"/>
        </xdr:cNvSpPr>
      </xdr:nvSpPr>
      <xdr:spPr bwMode="auto">
        <a:xfrm>
          <a:off x="12096750" y="157448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21" name="AutoShape 2"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304800</xdr:colOff>
      <xdr:row>56</xdr:row>
      <xdr:rowOff>47625</xdr:rowOff>
    </xdr:to>
    <xdr:sp macro="" textlink="">
      <xdr:nvSpPr>
        <xdr:cNvPr id="222" name="AutoShape 3" descr="PIC2C"/>
        <xdr:cNvSpPr>
          <a:spLocks noChangeAspect="1" noChangeArrowheads="1"/>
        </xdr:cNvSpPr>
      </xdr:nvSpPr>
      <xdr:spPr bwMode="auto">
        <a:xfrm>
          <a:off x="12096750" y="157448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23"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24"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38100</xdr:rowOff>
    </xdr:to>
    <xdr:sp macro="" textlink="">
      <xdr:nvSpPr>
        <xdr:cNvPr id="225" name="AutoShape 2" descr="PIC2C"/>
        <xdr:cNvSpPr>
          <a:spLocks noChangeAspect="1" noChangeArrowheads="1"/>
        </xdr:cNvSpPr>
      </xdr:nvSpPr>
      <xdr:spPr bwMode="auto">
        <a:xfrm>
          <a:off x="12096750" y="15744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38100</xdr:rowOff>
    </xdr:to>
    <xdr:sp macro="" textlink="">
      <xdr:nvSpPr>
        <xdr:cNvPr id="226" name="AutoShape 3" descr="PIC2C"/>
        <xdr:cNvSpPr>
          <a:spLocks noChangeAspect="1" noChangeArrowheads="1"/>
        </xdr:cNvSpPr>
      </xdr:nvSpPr>
      <xdr:spPr bwMode="auto">
        <a:xfrm>
          <a:off x="12096750" y="157448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27"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28"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29"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30"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31"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32"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33"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34"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35"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36"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37"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38"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39"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40"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41"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42"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43"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44"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45" name="AutoShape 2"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57150</xdr:rowOff>
    </xdr:to>
    <xdr:sp macro="" textlink="">
      <xdr:nvSpPr>
        <xdr:cNvPr id="246" name="AutoShape 3" descr="PIC2C"/>
        <xdr:cNvSpPr>
          <a:spLocks noChangeAspect="1" noChangeArrowheads="1"/>
        </xdr:cNvSpPr>
      </xdr:nvSpPr>
      <xdr:spPr bwMode="auto">
        <a:xfrm>
          <a:off x="12096750" y="15744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47" name="AutoShape 2"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56</xdr:row>
      <xdr:rowOff>0</xdr:rowOff>
    </xdr:from>
    <xdr:to>
      <xdr:col>16</xdr:col>
      <xdr:colOff>0</xdr:colOff>
      <xdr:row>56</xdr:row>
      <xdr:rowOff>47625</xdr:rowOff>
    </xdr:to>
    <xdr:sp macro="" textlink="">
      <xdr:nvSpPr>
        <xdr:cNvPr id="248" name="AutoShape 3" descr="PIC2C"/>
        <xdr:cNvSpPr>
          <a:spLocks noChangeAspect="1" noChangeArrowheads="1"/>
        </xdr:cNvSpPr>
      </xdr:nvSpPr>
      <xdr:spPr bwMode="auto">
        <a:xfrm>
          <a:off x="12096750" y="157448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200025</xdr:colOff>
      <xdr:row>50</xdr:row>
      <xdr:rowOff>0</xdr:rowOff>
    </xdr:from>
    <xdr:ext cx="304800" cy="78317"/>
    <xdr:sp macro="" textlink="">
      <xdr:nvSpPr>
        <xdr:cNvPr id="249" name="AutoShape 2" descr="PIC2C"/>
        <xdr:cNvSpPr>
          <a:spLocks noChangeAspect="1" noChangeArrowheads="1"/>
        </xdr:cNvSpPr>
      </xdr:nvSpPr>
      <xdr:spPr bwMode="auto">
        <a:xfrm>
          <a:off x="12296775" y="13916025"/>
          <a:ext cx="304800" cy="78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200025</xdr:colOff>
      <xdr:row>51</xdr:row>
      <xdr:rowOff>352425</xdr:rowOff>
    </xdr:from>
    <xdr:ext cx="304800" cy="78317"/>
    <xdr:sp macro="" textlink="">
      <xdr:nvSpPr>
        <xdr:cNvPr id="250" name="AutoShape 2" descr="PIC2C"/>
        <xdr:cNvSpPr>
          <a:spLocks noChangeAspect="1" noChangeArrowheads="1"/>
        </xdr:cNvSpPr>
      </xdr:nvSpPr>
      <xdr:spPr bwMode="auto">
        <a:xfrm>
          <a:off x="12296775" y="14525625"/>
          <a:ext cx="304800" cy="78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16</xdr:col>
      <xdr:colOff>200025</xdr:colOff>
      <xdr:row>7</xdr:row>
      <xdr:rowOff>352425</xdr:rowOff>
    </xdr:from>
    <xdr:to>
      <xdr:col>16</xdr:col>
      <xdr:colOff>504825</xdr:colOff>
      <xdr:row>8</xdr:row>
      <xdr:rowOff>76200</xdr:rowOff>
    </xdr:to>
    <xdr:sp macro="" textlink="">
      <xdr:nvSpPr>
        <xdr:cNvPr id="2" name="AutoShape 2" descr="PIC2C"/>
        <xdr:cNvSpPr>
          <a:spLocks noChangeAspect="1" noChangeArrowheads="1"/>
        </xdr:cNvSpPr>
      </xdr:nvSpPr>
      <xdr:spPr bwMode="auto">
        <a:xfrm>
          <a:off x="12144375"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8" name="AutoShape 2" descr="PIC2C"/>
        <xdr:cNvSpPr>
          <a:spLocks noChangeAspect="1" noChangeArrowheads="1"/>
        </xdr:cNvSpPr>
      </xdr:nvSpPr>
      <xdr:spPr bwMode="auto">
        <a:xfrm>
          <a:off x="11944350" y="9953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9" name="AutoShape 3" descr="PIC2C"/>
        <xdr:cNvSpPr>
          <a:spLocks noChangeAspect="1" noChangeArrowheads="1"/>
        </xdr:cNvSpPr>
      </xdr:nvSpPr>
      <xdr:spPr bwMode="auto">
        <a:xfrm>
          <a:off x="11944350" y="9953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0" name="AutoShape 2"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1" name="AutoShape 3"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2" name="AutoShape 2" descr="PIC2C"/>
        <xdr:cNvSpPr>
          <a:spLocks noChangeAspect="1" noChangeArrowheads="1"/>
        </xdr:cNvSpPr>
      </xdr:nvSpPr>
      <xdr:spPr bwMode="auto">
        <a:xfrm>
          <a:off x="11944350" y="9953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3" name="AutoShape 3" descr="PIC2C"/>
        <xdr:cNvSpPr>
          <a:spLocks noChangeAspect="1" noChangeArrowheads="1"/>
        </xdr:cNvSpPr>
      </xdr:nvSpPr>
      <xdr:spPr bwMode="auto">
        <a:xfrm>
          <a:off x="11944350" y="9953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4"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5"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6"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7"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8"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19"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2"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3"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6"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27"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8"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9"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0"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1"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2"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3"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4"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5"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6"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37"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8"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39"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0"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1"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2"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3"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6"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47"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8"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49"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0"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1"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2"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3"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4"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5"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6"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57"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8"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59"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0"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1"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2"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3"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6"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67"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8"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69"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0"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1"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2"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3"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4"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5"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6"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77"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8"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79"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0"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1"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2"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3"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6" name="AutoShape 2"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76200</xdr:rowOff>
    </xdr:to>
    <xdr:sp macro="" textlink="">
      <xdr:nvSpPr>
        <xdr:cNvPr id="87" name="AutoShape 3" descr="PIC2C"/>
        <xdr:cNvSpPr>
          <a:spLocks noChangeAspect="1" noChangeArrowheads="1"/>
        </xdr:cNvSpPr>
      </xdr:nvSpPr>
      <xdr:spPr bwMode="auto">
        <a:xfrm>
          <a:off x="11944350" y="995362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8"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89"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0"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1"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2"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3"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94" name="AutoShape 2"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95" name="AutoShape 3"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6"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7"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8"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99"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0"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1"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2"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3"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6"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07"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8"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09"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0"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1"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2"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3"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4"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15"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6"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17"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18"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19"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20" name="AutoShape 2" descr="PIC2C"/>
        <xdr:cNvSpPr>
          <a:spLocks noChangeAspect="1" noChangeArrowheads="1"/>
        </xdr:cNvSpPr>
      </xdr:nvSpPr>
      <xdr:spPr bwMode="auto">
        <a:xfrm>
          <a:off x="11944350" y="9953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21" name="AutoShape 3" descr="PIC2C"/>
        <xdr:cNvSpPr>
          <a:spLocks noChangeAspect="1" noChangeArrowheads="1"/>
        </xdr:cNvSpPr>
      </xdr:nvSpPr>
      <xdr:spPr bwMode="auto">
        <a:xfrm>
          <a:off x="11944350" y="9953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2"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3"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4"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5"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26"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27"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8"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29"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0"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1"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2"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3"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4"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5"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6"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37"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8"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39"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40"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41"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42"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43"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4"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5"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6"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47"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48" name="AutoShape 2"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49" name="AutoShape 3"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0"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1"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2"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3"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4"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5"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6"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57"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8"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59"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0"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1"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62"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163"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4"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65"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66"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67"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68" name="AutoShape 2" descr="PIC2C"/>
        <xdr:cNvSpPr>
          <a:spLocks noChangeAspect="1" noChangeArrowheads="1"/>
        </xdr:cNvSpPr>
      </xdr:nvSpPr>
      <xdr:spPr bwMode="auto">
        <a:xfrm>
          <a:off x="11944350" y="9953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169" name="AutoShape 3" descr="PIC2C"/>
        <xdr:cNvSpPr>
          <a:spLocks noChangeAspect="1" noChangeArrowheads="1"/>
        </xdr:cNvSpPr>
      </xdr:nvSpPr>
      <xdr:spPr bwMode="auto">
        <a:xfrm>
          <a:off x="11944350" y="9953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0"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1"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2"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3"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4"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5"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6"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77"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8"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79"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0"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1"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2"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3"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4"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5"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6"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87"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8"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189"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90"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191"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92" name="AutoShape 2" descr="PIC2C"/>
        <xdr:cNvSpPr>
          <a:spLocks noChangeAspect="1" noChangeArrowheads="1"/>
        </xdr:cNvSpPr>
      </xdr:nvSpPr>
      <xdr:spPr bwMode="auto">
        <a:xfrm>
          <a:off x="11944350" y="9953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85725</xdr:rowOff>
    </xdr:to>
    <xdr:sp macro="" textlink="">
      <xdr:nvSpPr>
        <xdr:cNvPr id="193" name="AutoShape 3" descr="PIC2C"/>
        <xdr:cNvSpPr>
          <a:spLocks noChangeAspect="1" noChangeArrowheads="1"/>
        </xdr:cNvSpPr>
      </xdr:nvSpPr>
      <xdr:spPr bwMode="auto">
        <a:xfrm>
          <a:off x="11944350" y="9953625"/>
          <a:ext cx="3048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94" name="AutoShape 2"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5"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6"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7"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198"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199" name="AutoShape 2"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38100</xdr:rowOff>
    </xdr:to>
    <xdr:sp macro="" textlink="">
      <xdr:nvSpPr>
        <xdr:cNvPr id="200" name="AutoShape 3" descr="PIC2C"/>
        <xdr:cNvSpPr>
          <a:spLocks noChangeAspect="1" noChangeArrowheads="1"/>
        </xdr:cNvSpPr>
      </xdr:nvSpPr>
      <xdr:spPr bwMode="auto">
        <a:xfrm>
          <a:off x="11944350" y="99536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1"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2"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3"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4"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5"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6"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7"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08"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09"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0"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1"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2"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3"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4"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5"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6"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7"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18"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19" name="AutoShape 2"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57150</xdr:rowOff>
    </xdr:to>
    <xdr:sp macro="" textlink="">
      <xdr:nvSpPr>
        <xdr:cNvPr id="220" name="AutoShape 3" descr="PIC2C"/>
        <xdr:cNvSpPr>
          <a:spLocks noChangeAspect="1" noChangeArrowheads="1"/>
        </xdr:cNvSpPr>
      </xdr:nvSpPr>
      <xdr:spPr bwMode="auto">
        <a:xfrm>
          <a:off x="11944350" y="9953625"/>
          <a:ext cx="3048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21" name="AutoShape 2"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304800</xdr:colOff>
      <xdr:row>12</xdr:row>
      <xdr:rowOff>47625</xdr:rowOff>
    </xdr:to>
    <xdr:sp macro="" textlink="">
      <xdr:nvSpPr>
        <xdr:cNvPr id="222" name="AutoShape 3" descr="PIC2C"/>
        <xdr:cNvSpPr>
          <a:spLocks noChangeAspect="1" noChangeArrowheads="1"/>
        </xdr:cNvSpPr>
      </xdr:nvSpPr>
      <xdr:spPr bwMode="auto">
        <a:xfrm>
          <a:off x="11944350" y="9953625"/>
          <a:ext cx="3048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3"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4"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225" name="AutoShape 2" descr="PIC2C"/>
        <xdr:cNvSpPr>
          <a:spLocks noChangeAspect="1" noChangeArrowheads="1"/>
        </xdr:cNvSpPr>
      </xdr:nvSpPr>
      <xdr:spPr bwMode="auto">
        <a:xfrm>
          <a:off x="11944350" y="9953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38100</xdr:rowOff>
    </xdr:to>
    <xdr:sp macro="" textlink="">
      <xdr:nvSpPr>
        <xdr:cNvPr id="226" name="AutoShape 3" descr="PIC2C"/>
        <xdr:cNvSpPr>
          <a:spLocks noChangeAspect="1" noChangeArrowheads="1"/>
        </xdr:cNvSpPr>
      </xdr:nvSpPr>
      <xdr:spPr bwMode="auto">
        <a:xfrm>
          <a:off x="11944350" y="99536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7"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8"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29"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0"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1"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2"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3"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4"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5"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6"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7"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38"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39"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0"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1"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2"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3"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4"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5" name="AutoShape 2"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57150</xdr:rowOff>
    </xdr:to>
    <xdr:sp macro="" textlink="">
      <xdr:nvSpPr>
        <xdr:cNvPr id="246" name="AutoShape 3" descr="PIC2C"/>
        <xdr:cNvSpPr>
          <a:spLocks noChangeAspect="1" noChangeArrowheads="1"/>
        </xdr:cNvSpPr>
      </xdr:nvSpPr>
      <xdr:spPr bwMode="auto">
        <a:xfrm>
          <a:off x="11944350" y="99536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7" name="AutoShape 2"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12</xdr:row>
      <xdr:rowOff>0</xdr:rowOff>
    </xdr:from>
    <xdr:to>
      <xdr:col>16</xdr:col>
      <xdr:colOff>0</xdr:colOff>
      <xdr:row>12</xdr:row>
      <xdr:rowOff>47625</xdr:rowOff>
    </xdr:to>
    <xdr:sp macro="" textlink="">
      <xdr:nvSpPr>
        <xdr:cNvPr id="248" name="AutoShape 3" descr="PIC2C"/>
        <xdr:cNvSpPr>
          <a:spLocks noChangeAspect="1" noChangeArrowheads="1"/>
        </xdr:cNvSpPr>
      </xdr:nvSpPr>
      <xdr:spPr bwMode="auto">
        <a:xfrm>
          <a:off x="11944350" y="99536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100" zoomScaleSheetLayoutView="100" workbookViewId="0">
      <selection activeCell="E4" sqref="E4"/>
    </sheetView>
  </sheetViews>
  <sheetFormatPr defaultRowHeight="13.5"/>
  <cols>
    <col min="1" max="1" width="15.5546875" customWidth="1"/>
    <col min="2" max="2" width="16.88671875" customWidth="1"/>
    <col min="3" max="3" width="19.5546875" customWidth="1"/>
    <col min="4" max="4" width="17.88671875" customWidth="1"/>
    <col min="5" max="5" width="17.33203125" customWidth="1"/>
    <col min="7" max="7" width="13.77734375" bestFit="1" customWidth="1"/>
  </cols>
  <sheetData>
    <row r="1" spans="1:7" ht="52.5" customHeight="1">
      <c r="A1" s="1394" t="s">
        <v>179</v>
      </c>
      <c r="B1" s="1395"/>
      <c r="C1" s="1395"/>
      <c r="D1" s="1395"/>
      <c r="E1" s="1395"/>
    </row>
    <row r="2" spans="1:7" ht="18.75" customHeight="1">
      <c r="A2" s="1401"/>
      <c r="B2" s="1401"/>
      <c r="C2" s="1401"/>
      <c r="D2" s="1401"/>
      <c r="E2" s="1401"/>
    </row>
    <row r="3" spans="1:7" s="9" customFormat="1" ht="30.75" customHeight="1">
      <c r="A3" s="1402" t="s">
        <v>171</v>
      </c>
      <c r="B3" s="1403"/>
      <c r="C3" s="1403"/>
      <c r="D3" s="1403"/>
      <c r="E3" s="1403"/>
    </row>
    <row r="4" spans="1:7" s="9" customFormat="1" ht="39.75" customHeight="1">
      <c r="A4" s="1402" t="s">
        <v>170</v>
      </c>
      <c r="B4" s="1402"/>
      <c r="C4" s="1402"/>
      <c r="D4" s="1402"/>
      <c r="E4" s="1402"/>
    </row>
    <row r="5" spans="1:7" s="9" customFormat="1" ht="21.75" customHeight="1">
      <c r="A5" s="1402" t="s">
        <v>279</v>
      </c>
      <c r="B5" s="1402"/>
      <c r="C5" s="1402"/>
      <c r="D5" s="1402"/>
      <c r="E5" s="1402"/>
    </row>
    <row r="6" spans="1:7" s="9" customFormat="1" ht="23.25" customHeight="1">
      <c r="A6" s="1402" t="s">
        <v>172</v>
      </c>
      <c r="B6" s="1402"/>
      <c r="C6" s="1402"/>
      <c r="D6" s="1402"/>
      <c r="E6" s="1402"/>
    </row>
    <row r="7" spans="1:7" ht="22.5" customHeight="1" thickBot="1">
      <c r="A7" s="1388" t="s">
        <v>5</v>
      </c>
      <c r="B7" s="1388"/>
      <c r="C7" s="1388"/>
      <c r="D7" s="1388"/>
      <c r="E7" s="1388"/>
    </row>
    <row r="8" spans="1:7" ht="21.75" customHeight="1">
      <c r="A8" s="1396" t="s">
        <v>6</v>
      </c>
      <c r="B8" s="1398" t="s">
        <v>7</v>
      </c>
      <c r="C8" s="1399"/>
      <c r="D8" s="1399"/>
      <c r="E8" s="1400"/>
    </row>
    <row r="9" spans="1:7" ht="21.75" customHeight="1">
      <c r="A9" s="1397"/>
      <c r="B9" s="46" t="s">
        <v>8</v>
      </c>
      <c r="C9" s="46" t="s">
        <v>9</v>
      </c>
      <c r="D9" s="46" t="s">
        <v>10</v>
      </c>
      <c r="E9" s="47" t="s">
        <v>11</v>
      </c>
    </row>
    <row r="10" spans="1:7" ht="23.25" customHeight="1">
      <c r="A10" s="12" t="s">
        <v>12</v>
      </c>
      <c r="B10" s="18" t="e">
        <f>SUM(B11:B14)</f>
        <v>#REF!</v>
      </c>
      <c r="C10" s="18">
        <f>SUM(C11:C14)</f>
        <v>409658790</v>
      </c>
      <c r="D10" s="63">
        <f>SUM(D11:D14)</f>
        <v>209132640</v>
      </c>
      <c r="E10" s="44" t="e">
        <f>SUM(E11:E14)</f>
        <v>#REF!</v>
      </c>
      <c r="G10" s="58"/>
    </row>
    <row r="11" spans="1:7" ht="21.75" customHeight="1">
      <c r="A11" s="13" t="s">
        <v>20</v>
      </c>
      <c r="B11" s="11" t="e">
        <f>#REF!</f>
        <v>#REF!</v>
      </c>
      <c r="C11" s="10">
        <f>분기별교부내역!C7+분기별교부내역!C8</f>
        <v>126994700</v>
      </c>
      <c r="D11" s="63">
        <f>분기별교부내역!C9</f>
        <v>65077600</v>
      </c>
      <c r="E11" s="16" t="e">
        <f>B11-C11-D11</f>
        <v>#REF!</v>
      </c>
    </row>
    <row r="12" spans="1:7" ht="21.75" customHeight="1">
      <c r="A12" s="13" t="s">
        <v>13</v>
      </c>
      <c r="B12" s="11" t="e">
        <f>#REF!</f>
        <v>#REF!</v>
      </c>
      <c r="C12" s="10">
        <f>분기별교부내역!C12+분기별교부내역!C13</f>
        <v>99901900</v>
      </c>
      <c r="D12" s="63">
        <f>분기별교부내역!C14</f>
        <v>45678140</v>
      </c>
      <c r="E12" s="16" t="e">
        <f>B12-C12-D12</f>
        <v>#REF!</v>
      </c>
    </row>
    <row r="13" spans="1:7" ht="21.75" customHeight="1">
      <c r="A13" s="13" t="s">
        <v>14</v>
      </c>
      <c r="B13" s="11" t="e">
        <f>#REF!</f>
        <v>#REF!</v>
      </c>
      <c r="C13" s="10">
        <f>분기별교부내역!C17+분기별교부내역!C18</f>
        <v>84518000</v>
      </c>
      <c r="D13" s="63">
        <f>분기별교부내역!C19</f>
        <v>45997000</v>
      </c>
      <c r="E13" s="16" t="e">
        <f>B13-C13-D13</f>
        <v>#REF!</v>
      </c>
    </row>
    <row r="14" spans="1:7" ht="21.75" customHeight="1" thickBot="1">
      <c r="A14" s="14" t="s">
        <v>15</v>
      </c>
      <c r="B14" s="15" t="e">
        <f>#REF!</f>
        <v>#REF!</v>
      </c>
      <c r="C14" s="30">
        <f>분기별교부내역!C22+분기별교부내역!C23</f>
        <v>98244190</v>
      </c>
      <c r="D14" s="64">
        <f>분기별교부내역!C24</f>
        <v>52379900</v>
      </c>
      <c r="E14" s="17" t="e">
        <f>B14-C14-D14</f>
        <v>#REF!</v>
      </c>
    </row>
    <row r="15" spans="1:7" ht="27" customHeight="1">
      <c r="A15" s="1387" t="s">
        <v>173</v>
      </c>
      <c r="B15" s="1387"/>
      <c r="C15" s="1387"/>
      <c r="D15" s="7"/>
      <c r="E15" s="7"/>
    </row>
    <row r="16" spans="1:7" ht="22.5" customHeight="1">
      <c r="A16" s="103" t="s">
        <v>176</v>
      </c>
      <c r="B16" s="104"/>
      <c r="C16" s="104"/>
      <c r="D16" s="6"/>
      <c r="E16" s="6"/>
      <c r="F16" s="8"/>
      <c r="G16" s="8"/>
    </row>
    <row r="17" spans="1:7" ht="27" customHeight="1">
      <c r="A17" s="103" t="s">
        <v>177</v>
      </c>
      <c r="B17" s="104"/>
      <c r="C17" s="104"/>
      <c r="D17" s="6"/>
      <c r="E17" s="6"/>
      <c r="F17" s="8"/>
      <c r="G17" s="8"/>
    </row>
    <row r="18" spans="1:7" ht="27" customHeight="1">
      <c r="A18" s="1385" t="s">
        <v>174</v>
      </c>
      <c r="B18" s="1385"/>
      <c r="C18" s="1385"/>
      <c r="D18" s="1385"/>
      <c r="E18" s="1385"/>
      <c r="F18" s="8"/>
      <c r="G18" s="8"/>
    </row>
    <row r="19" spans="1:7" s="106" customFormat="1" ht="282.75" customHeight="1">
      <c r="A19" s="1391" t="s">
        <v>181</v>
      </c>
      <c r="B19" s="1392"/>
      <c r="C19" s="1392"/>
      <c r="D19" s="1392"/>
      <c r="E19" s="1392"/>
      <c r="F19" s="105"/>
      <c r="G19" s="105"/>
    </row>
    <row r="20" spans="1:7" ht="61.5" customHeight="1">
      <c r="A20" s="1389" t="s">
        <v>178</v>
      </c>
      <c r="B20" s="1390"/>
      <c r="C20" s="1390"/>
      <c r="D20" s="1390"/>
      <c r="E20" s="1390"/>
      <c r="F20" s="8"/>
      <c r="G20" s="8"/>
    </row>
    <row r="21" spans="1:7" ht="27" customHeight="1">
      <c r="A21" s="1393" t="s">
        <v>202</v>
      </c>
      <c r="B21" s="1393"/>
      <c r="C21" s="1393"/>
      <c r="D21" s="1393"/>
      <c r="E21" s="1393"/>
      <c r="F21" s="8"/>
      <c r="G21" s="8"/>
    </row>
    <row r="22" spans="1:7" ht="55.5" customHeight="1">
      <c r="A22" s="1386" t="s">
        <v>175</v>
      </c>
      <c r="B22" s="1386"/>
      <c r="C22" s="1386"/>
      <c r="D22" s="1386"/>
      <c r="E22" s="1386"/>
      <c r="F22" s="8"/>
      <c r="G22" s="8"/>
    </row>
  </sheetData>
  <mergeCells count="15">
    <mergeCell ref="A1:E1"/>
    <mergeCell ref="A8:A9"/>
    <mergeCell ref="B8:E8"/>
    <mergeCell ref="A2:E2"/>
    <mergeCell ref="A3:E3"/>
    <mergeCell ref="A5:E5"/>
    <mergeCell ref="A4:E4"/>
    <mergeCell ref="A6:E6"/>
    <mergeCell ref="A18:E18"/>
    <mergeCell ref="A22:E22"/>
    <mergeCell ref="A15:C15"/>
    <mergeCell ref="A7:E7"/>
    <mergeCell ref="A20:E20"/>
    <mergeCell ref="A19:E19"/>
    <mergeCell ref="A21:E21"/>
  </mergeCells>
  <phoneticPr fontId="2" type="noConversion"/>
  <pageMargins left="0.48" right="0.46" top="0.66" bottom="0.65" header="0.5" footer="0.5"/>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100" zoomScaleSheetLayoutView="100" workbookViewId="0">
      <selection activeCell="D13" sqref="D13:D17"/>
    </sheetView>
  </sheetViews>
  <sheetFormatPr defaultRowHeight="13.5"/>
  <cols>
    <col min="1" max="1" width="18.6640625" customWidth="1"/>
    <col min="2" max="2" width="2.5546875" customWidth="1"/>
    <col min="3" max="3" width="18.44140625" customWidth="1"/>
    <col min="4" max="4" width="13.6640625" customWidth="1"/>
    <col min="5" max="5" width="3.77734375" customWidth="1"/>
    <col min="6" max="6" width="14.33203125" customWidth="1"/>
    <col min="7" max="7" width="10.33203125" customWidth="1"/>
  </cols>
  <sheetData>
    <row r="1" spans="1:8" ht="28.5" customHeight="1">
      <c r="A1" s="1483" t="s">
        <v>448</v>
      </c>
      <c r="B1" s="1483"/>
      <c r="C1" s="1483"/>
      <c r="D1" s="1483"/>
      <c r="E1" s="1483"/>
      <c r="F1" s="1483"/>
      <c r="G1" s="1483"/>
      <c r="H1" s="1245"/>
    </row>
    <row r="2" spans="1:8" ht="28.5" customHeight="1">
      <c r="A2" s="1245"/>
      <c r="B2" s="1245"/>
      <c r="C2" s="1245"/>
      <c r="D2" s="1245"/>
      <c r="E2" s="1245"/>
      <c r="F2" s="1245"/>
      <c r="G2" s="1245"/>
      <c r="H2" s="1245"/>
    </row>
    <row r="3" spans="1:8" ht="28.5" customHeight="1">
      <c r="A3" s="1246" t="s">
        <v>440</v>
      </c>
      <c r="B3" s="1484" t="s">
        <v>461</v>
      </c>
      <c r="C3" s="1484"/>
      <c r="D3" s="1484"/>
      <c r="E3" s="1484"/>
      <c r="F3" s="1484"/>
      <c r="G3" s="1484"/>
      <c r="H3" s="1247"/>
    </row>
    <row r="4" spans="1:8" ht="28.5" customHeight="1">
      <c r="A4" s="1247"/>
      <c r="B4" s="1248"/>
      <c r="C4" s="1248"/>
      <c r="D4" s="1248"/>
      <c r="E4" s="1248"/>
      <c r="F4" s="1248"/>
      <c r="G4" s="1248"/>
      <c r="H4" s="1248"/>
    </row>
    <row r="5" spans="1:8" ht="28.5" customHeight="1">
      <c r="A5" s="1249" t="s">
        <v>441</v>
      </c>
      <c r="B5" s="1485" t="s">
        <v>449</v>
      </c>
      <c r="C5" s="1485"/>
      <c r="D5" s="1485"/>
      <c r="E5" s="1485"/>
      <c r="F5" s="1485"/>
      <c r="G5" s="1485"/>
      <c r="H5" s="1485"/>
    </row>
    <row r="6" spans="1:8" ht="28.5" customHeight="1">
      <c r="A6" s="1247"/>
      <c r="B6" s="1485" t="s">
        <v>450</v>
      </c>
      <c r="C6" s="1485"/>
      <c r="D6" s="1485"/>
      <c r="E6" s="1485"/>
      <c r="F6" s="1485"/>
      <c r="G6" s="1247"/>
      <c r="H6" s="1247"/>
    </row>
    <row r="7" spans="1:8" ht="28.5" customHeight="1">
      <c r="A7" s="1247"/>
      <c r="B7" s="1247"/>
      <c r="C7" s="1247" t="s">
        <v>451</v>
      </c>
      <c r="D7" s="1250">
        <v>44000000</v>
      </c>
      <c r="E7" s="1247"/>
      <c r="F7" s="1247"/>
      <c r="G7" s="1250"/>
      <c r="H7" s="1247"/>
    </row>
    <row r="8" spans="1:8" ht="28.5" customHeight="1">
      <c r="A8" s="1247"/>
      <c r="B8" s="1247"/>
      <c r="C8" s="1247" t="s">
        <v>452</v>
      </c>
      <c r="D8" s="1250">
        <v>26410000</v>
      </c>
      <c r="E8" s="1247"/>
      <c r="F8" s="1247"/>
      <c r="G8" s="1250"/>
      <c r="H8" s="1247"/>
    </row>
    <row r="9" spans="1:8" ht="28.5" customHeight="1">
      <c r="A9" s="1247"/>
      <c r="B9" s="1247"/>
      <c r="C9" s="1247" t="s">
        <v>453</v>
      </c>
      <c r="D9" s="1250">
        <v>17883000</v>
      </c>
      <c r="E9" s="1247"/>
      <c r="F9" s="1247"/>
      <c r="G9" s="1250"/>
      <c r="H9" s="1247"/>
    </row>
    <row r="10" spans="1:8" ht="28.5" customHeight="1">
      <c r="A10" s="1247"/>
      <c r="B10" s="1247"/>
      <c r="C10" s="1247" t="s">
        <v>454</v>
      </c>
      <c r="D10" s="1250">
        <v>7000</v>
      </c>
      <c r="E10" s="1247"/>
      <c r="F10" s="1247"/>
      <c r="G10" s="1250"/>
      <c r="H10" s="1247"/>
    </row>
    <row r="11" spans="1:8" ht="28.5" customHeight="1">
      <c r="A11" s="1247"/>
      <c r="B11" s="1247"/>
      <c r="C11" s="1247"/>
      <c r="D11" s="1250"/>
      <c r="E11" s="1247"/>
      <c r="F11" s="1247"/>
      <c r="G11" s="1250"/>
      <c r="H11" s="1247"/>
    </row>
    <row r="12" spans="1:8" ht="28.5" customHeight="1">
      <c r="A12" s="1247"/>
      <c r="B12" s="1485" t="s">
        <v>455</v>
      </c>
      <c r="C12" s="1485"/>
      <c r="D12" s="1485"/>
      <c r="E12" s="1485"/>
      <c r="F12" s="1485"/>
      <c r="G12" s="1485"/>
      <c r="H12" s="1485"/>
    </row>
    <row r="13" spans="1:8" ht="28.5" customHeight="1">
      <c r="A13" s="1247"/>
      <c r="B13" s="1247"/>
      <c r="C13" s="1247" t="s">
        <v>456</v>
      </c>
      <c r="D13" s="1250">
        <v>37646480</v>
      </c>
      <c r="E13" s="1247"/>
      <c r="F13" s="1247"/>
      <c r="G13" s="1250"/>
      <c r="H13" s="1247"/>
    </row>
    <row r="14" spans="1:8" ht="28.5" customHeight="1">
      <c r="A14" s="1247"/>
      <c r="B14" s="1247"/>
      <c r="C14" s="1247" t="s">
        <v>457</v>
      </c>
      <c r="D14" s="1250">
        <v>5681520</v>
      </c>
      <c r="E14" s="1247"/>
      <c r="F14" s="1247"/>
      <c r="G14" s="1250"/>
      <c r="H14" s="1247"/>
    </row>
    <row r="15" spans="1:8" ht="28.5" customHeight="1">
      <c r="A15" s="1247"/>
      <c r="B15" s="1247"/>
      <c r="C15" s="1247" t="s">
        <v>458</v>
      </c>
      <c r="D15" s="1250">
        <v>31692000</v>
      </c>
      <c r="E15" s="1247"/>
      <c r="F15" s="1247"/>
      <c r="G15" s="1250"/>
      <c r="H15" s="1247"/>
    </row>
    <row r="16" spans="1:8" ht="28.5" customHeight="1">
      <c r="A16" s="1247"/>
      <c r="B16" s="1247"/>
      <c r="C16" s="1247" t="s">
        <v>459</v>
      </c>
      <c r="D16" s="1250">
        <v>7000</v>
      </c>
      <c r="E16" s="1247"/>
      <c r="F16" s="1247"/>
      <c r="G16" s="1250"/>
      <c r="H16" s="1247"/>
    </row>
    <row r="17" spans="1:8" ht="28.5" customHeight="1">
      <c r="A17" s="1247"/>
      <c r="B17" s="1247"/>
      <c r="C17" s="1247" t="s">
        <v>460</v>
      </c>
      <c r="D17" s="1250">
        <v>13273000</v>
      </c>
      <c r="E17" s="1247"/>
      <c r="F17" s="1247"/>
      <c r="G17" s="1250"/>
      <c r="H17" s="1247"/>
    </row>
    <row r="18" spans="1:8" ht="28.5" customHeight="1">
      <c r="A18" s="1247"/>
      <c r="B18" s="1248"/>
      <c r="C18" s="1248"/>
      <c r="D18" s="1248"/>
      <c r="E18" s="1248"/>
      <c r="F18" s="1248"/>
      <c r="G18" s="1248"/>
      <c r="H18" s="1248"/>
    </row>
    <row r="19" spans="1:8" ht="28.5" customHeight="1">
      <c r="A19" s="1249" t="s">
        <v>442</v>
      </c>
      <c r="B19" s="1485" t="s">
        <v>462</v>
      </c>
      <c r="C19" s="1485"/>
      <c r="D19" s="1485"/>
      <c r="E19" s="1485"/>
      <c r="F19" s="1485"/>
      <c r="G19" s="1485"/>
      <c r="H19" s="1247"/>
    </row>
    <row r="20" spans="1:8" ht="28.5" customHeight="1">
      <c r="A20" s="1247"/>
      <c r="B20" s="1248"/>
      <c r="C20" s="1248"/>
      <c r="D20" s="1248"/>
      <c r="E20" s="1248"/>
      <c r="F20" s="1248"/>
      <c r="G20" s="1248"/>
      <c r="H20" s="1248"/>
    </row>
    <row r="21" spans="1:8" ht="28.5" customHeight="1">
      <c r="A21" s="1249" t="s">
        <v>463</v>
      </c>
      <c r="B21" s="1484" t="s">
        <v>464</v>
      </c>
      <c r="C21" s="1484"/>
      <c r="D21" s="1484"/>
      <c r="E21" s="1484"/>
      <c r="F21" s="1484"/>
      <c r="G21" s="1484"/>
      <c r="H21" s="1247"/>
    </row>
    <row r="22" spans="1:8" ht="28.5" customHeight="1">
      <c r="A22" s="1247"/>
      <c r="B22" s="1248"/>
      <c r="C22" s="1248"/>
      <c r="D22" s="1248"/>
      <c r="E22" s="1248"/>
      <c r="F22" s="1248"/>
      <c r="G22" s="1248"/>
      <c r="H22" s="1248"/>
    </row>
    <row r="23" spans="1:8" ht="28.5" customHeight="1">
      <c r="A23" s="1249" t="s">
        <v>443</v>
      </c>
      <c r="B23" s="1484" t="s">
        <v>444</v>
      </c>
      <c r="C23" s="1484"/>
      <c r="D23" s="1484"/>
      <c r="E23" s="1484"/>
      <c r="F23" s="1484"/>
      <c r="G23" s="1484"/>
      <c r="H23" s="1247"/>
    </row>
    <row r="24" spans="1:8" ht="28.5" customHeight="1">
      <c r="A24" s="1247"/>
      <c r="B24" s="1248"/>
      <c r="C24" s="1248"/>
      <c r="D24" s="1248"/>
      <c r="E24" s="1248"/>
      <c r="F24" s="1248"/>
      <c r="G24" s="1248"/>
      <c r="H24" s="1248"/>
    </row>
    <row r="25" spans="1:8" ht="28.5" customHeight="1">
      <c r="A25" s="1249" t="s">
        <v>445</v>
      </c>
      <c r="B25" s="1484" t="s">
        <v>446</v>
      </c>
      <c r="C25" s="1484"/>
      <c r="D25" s="1484"/>
      <c r="E25" s="1484"/>
      <c r="F25" s="1484"/>
      <c r="G25" s="1484"/>
      <c r="H25" s="1247"/>
    </row>
    <row r="26" spans="1:8" ht="28.5" customHeight="1">
      <c r="A26" s="1247"/>
      <c r="B26" s="1248"/>
      <c r="C26" s="1248"/>
      <c r="D26" s="1248"/>
      <c r="E26" s="1248"/>
      <c r="F26" s="1248"/>
      <c r="G26" s="1248"/>
      <c r="H26" s="1248"/>
    </row>
    <row r="27" spans="1:8" ht="28.5" customHeight="1">
      <c r="A27" s="1484" t="s">
        <v>447</v>
      </c>
      <c r="B27" s="1484"/>
      <c r="C27" s="1484"/>
      <c r="D27" s="1484"/>
      <c r="E27" s="1484"/>
      <c r="F27" s="1484"/>
      <c r="G27" s="1484"/>
      <c r="H27" s="1251"/>
    </row>
  </sheetData>
  <mergeCells count="10">
    <mergeCell ref="A1:G1"/>
    <mergeCell ref="B3:G3"/>
    <mergeCell ref="B5:H5"/>
    <mergeCell ref="B6:F6"/>
    <mergeCell ref="A27:G27"/>
    <mergeCell ref="B12:H12"/>
    <mergeCell ref="B19:G19"/>
    <mergeCell ref="B21:G21"/>
    <mergeCell ref="B23:G23"/>
    <mergeCell ref="B25:G25"/>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BreakPreview" zoomScaleNormal="100" zoomScaleSheetLayoutView="100" workbookViewId="0">
      <selection activeCell="E25" sqref="E25"/>
    </sheetView>
  </sheetViews>
  <sheetFormatPr defaultRowHeight="16.5"/>
  <cols>
    <col min="1" max="1" width="8.6640625" style="580" customWidth="1"/>
    <col min="2" max="2" width="7.44140625" style="580" bestFit="1" customWidth="1"/>
    <col min="3" max="3" width="12.109375" style="580" customWidth="1"/>
    <col min="4" max="6" width="12.21875" style="580" bestFit="1" customWidth="1"/>
    <col min="7" max="7" width="8.44140625" style="580" customWidth="1"/>
    <col min="8" max="8" width="9.109375" style="580" customWidth="1"/>
    <col min="9" max="9" width="13.6640625" style="580" customWidth="1"/>
    <col min="10" max="12" width="12.21875" style="580" bestFit="1" customWidth="1"/>
    <col min="13" max="16384" width="8.88671875" style="580"/>
  </cols>
  <sheetData>
    <row r="1" spans="1:14" s="582" customFormat="1" ht="31.5">
      <c r="A1" s="1490" t="s">
        <v>487</v>
      </c>
      <c r="B1" s="1490"/>
      <c r="C1" s="1490"/>
      <c r="D1" s="1490"/>
      <c r="E1" s="1490"/>
      <c r="F1" s="1490"/>
      <c r="G1" s="1490"/>
      <c r="H1" s="1490"/>
      <c r="I1" s="1490"/>
      <c r="J1" s="1490"/>
      <c r="K1" s="1490"/>
      <c r="L1" s="1490"/>
      <c r="M1" s="597"/>
      <c r="N1" s="597"/>
    </row>
    <row r="2" spans="1:14" ht="17.25" thickBot="1">
      <c r="D2" s="578"/>
      <c r="K2" s="578"/>
      <c r="L2" s="595" t="s">
        <v>486</v>
      </c>
    </row>
    <row r="3" spans="1:14" ht="17.25" thickTop="1">
      <c r="A3" s="1497" t="s">
        <v>299</v>
      </c>
      <c r="B3" s="1498"/>
      <c r="C3" s="1498"/>
      <c r="D3" s="1491" t="s">
        <v>485</v>
      </c>
      <c r="E3" s="1495" t="s">
        <v>484</v>
      </c>
      <c r="F3" s="1493" t="s">
        <v>300</v>
      </c>
      <c r="G3" s="1497" t="s">
        <v>299</v>
      </c>
      <c r="H3" s="1498"/>
      <c r="I3" s="1498"/>
      <c r="J3" s="1491" t="s">
        <v>485</v>
      </c>
      <c r="K3" s="1499" t="s">
        <v>484</v>
      </c>
      <c r="L3" s="1493" t="s">
        <v>300</v>
      </c>
    </row>
    <row r="4" spans="1:14" ht="17.25" thickBot="1">
      <c r="A4" s="713" t="s">
        <v>280</v>
      </c>
      <c r="B4" s="714" t="s">
        <v>281</v>
      </c>
      <c r="C4" s="766" t="s">
        <v>483</v>
      </c>
      <c r="D4" s="1492"/>
      <c r="E4" s="1496"/>
      <c r="F4" s="1494"/>
      <c r="G4" s="713" t="s">
        <v>280</v>
      </c>
      <c r="H4" s="714" t="s">
        <v>281</v>
      </c>
      <c r="I4" s="766" t="s">
        <v>282</v>
      </c>
      <c r="J4" s="1492"/>
      <c r="K4" s="1500"/>
      <c r="L4" s="1494"/>
    </row>
    <row r="5" spans="1:14" ht="17.25" thickBot="1">
      <c r="A5" s="1486" t="s">
        <v>301</v>
      </c>
      <c r="B5" s="1487"/>
      <c r="C5" s="1487"/>
      <c r="D5" s="775">
        <f>D6+D9+D12+D15</f>
        <v>88300000</v>
      </c>
      <c r="E5" s="1252">
        <f>E6+E9+E12+E15</f>
        <v>111509000</v>
      </c>
      <c r="F5" s="1253">
        <f t="shared" ref="F5:F17" si="0">D5-E5</f>
        <v>-23209000</v>
      </c>
      <c r="G5" s="1486" t="s">
        <v>301</v>
      </c>
      <c r="H5" s="1487"/>
      <c r="I5" s="1487"/>
      <c r="J5" s="775">
        <f>J6+J19+J23+J29+J32</f>
        <v>88299999.602980003</v>
      </c>
      <c r="K5" s="1252">
        <f>K6+K19+K23+K28+K31</f>
        <v>111509000</v>
      </c>
      <c r="L5" s="1253">
        <f t="shared" ref="L5:L34" si="1">J5-K5</f>
        <v>-23209000.397019997</v>
      </c>
    </row>
    <row r="6" spans="1:14" ht="17.25" thickTop="1">
      <c r="A6" s="726" t="s">
        <v>302</v>
      </c>
      <c r="B6" s="1488" t="s">
        <v>303</v>
      </c>
      <c r="C6" s="1489"/>
      <c r="D6" s="776">
        <f>D7</f>
        <v>44000000</v>
      </c>
      <c r="E6" s="1254">
        <f>E7</f>
        <v>44000000</v>
      </c>
      <c r="F6" s="1255">
        <f t="shared" si="0"/>
        <v>0</v>
      </c>
      <c r="G6" s="726" t="s">
        <v>137</v>
      </c>
      <c r="H6" s="1488" t="s">
        <v>303</v>
      </c>
      <c r="I6" s="1489"/>
      <c r="J6" s="776">
        <f>J7+J12+J14</f>
        <v>37646479.602980003</v>
      </c>
      <c r="K6" s="1254">
        <f>K7+K12+K14</f>
        <v>33412000</v>
      </c>
      <c r="L6" s="1255">
        <f t="shared" si="1"/>
        <v>4234479.6029800028</v>
      </c>
    </row>
    <row r="7" spans="1:14">
      <c r="A7" s="687"/>
      <c r="B7" s="694" t="s">
        <v>304</v>
      </c>
      <c r="C7" s="767" t="s">
        <v>287</v>
      </c>
      <c r="D7" s="777">
        <f>D8</f>
        <v>44000000</v>
      </c>
      <c r="E7" s="1256">
        <f>E8</f>
        <v>44000000</v>
      </c>
      <c r="F7" s="1257">
        <f t="shared" si="0"/>
        <v>0</v>
      </c>
      <c r="G7" s="687"/>
      <c r="H7" s="1258" t="s">
        <v>482</v>
      </c>
      <c r="I7" s="783" t="s">
        <v>473</v>
      </c>
      <c r="J7" s="793">
        <f>SUM(J8:J11)</f>
        <v>23999999.602979999</v>
      </c>
      <c r="K7" s="1278">
        <f>SUM(K8:K11)</f>
        <v>24000000</v>
      </c>
      <c r="L7" s="1263">
        <f t="shared" si="1"/>
        <v>-0.39702000096440315</v>
      </c>
    </row>
    <row r="8" spans="1:14">
      <c r="A8" s="687"/>
      <c r="B8" s="688"/>
      <c r="C8" s="768" t="s">
        <v>305</v>
      </c>
      <c r="D8" s="778">
        <f>세입예산서!D7</f>
        <v>44000000</v>
      </c>
      <c r="E8" s="1259">
        <f>세입예산서!E7</f>
        <v>44000000</v>
      </c>
      <c r="F8" s="994">
        <f t="shared" si="0"/>
        <v>0</v>
      </c>
      <c r="G8" s="687"/>
      <c r="H8" s="1260"/>
      <c r="I8" s="784" t="s">
        <v>481</v>
      </c>
      <c r="J8" s="778">
        <f>세출예산서!D8</f>
        <v>16758000</v>
      </c>
      <c r="K8" s="1259">
        <v>15685400</v>
      </c>
      <c r="L8" s="994">
        <f t="shared" si="1"/>
        <v>1072600</v>
      </c>
    </row>
    <row r="9" spans="1:14">
      <c r="A9" s="727" t="s">
        <v>306</v>
      </c>
      <c r="B9" s="697" t="s">
        <v>480</v>
      </c>
      <c r="C9" s="769"/>
      <c r="D9" s="779">
        <f>D10</f>
        <v>26410000</v>
      </c>
      <c r="E9" s="1261">
        <f>E10</f>
        <v>55502000</v>
      </c>
      <c r="F9" s="1262">
        <f t="shared" si="0"/>
        <v>-29092000</v>
      </c>
      <c r="G9" s="687"/>
      <c r="H9" s="688"/>
      <c r="I9" s="770" t="s">
        <v>479</v>
      </c>
      <c r="J9" s="778">
        <f>세출예산서!D10</f>
        <v>3281250</v>
      </c>
      <c r="K9" s="1259">
        <v>2646650</v>
      </c>
      <c r="L9" s="994">
        <f t="shared" si="1"/>
        <v>634600</v>
      </c>
    </row>
    <row r="10" spans="1:14">
      <c r="A10" s="687"/>
      <c r="B10" s="694" t="s">
        <v>307</v>
      </c>
      <c r="C10" s="767" t="s">
        <v>287</v>
      </c>
      <c r="D10" s="777">
        <f>D11</f>
        <v>26410000</v>
      </c>
      <c r="E10" s="1256">
        <f>E11</f>
        <v>55502000</v>
      </c>
      <c r="F10" s="1263">
        <f t="shared" si="0"/>
        <v>-29092000</v>
      </c>
      <c r="G10" s="687"/>
      <c r="H10" s="688"/>
      <c r="I10" s="770" t="s">
        <v>478</v>
      </c>
      <c r="J10" s="778">
        <f>세출예산서!D17</f>
        <v>1669937.5</v>
      </c>
      <c r="K10" s="1259">
        <v>2115929</v>
      </c>
      <c r="L10" s="994">
        <f t="shared" si="1"/>
        <v>-445991.5</v>
      </c>
    </row>
    <row r="11" spans="1:14">
      <c r="A11" s="687"/>
      <c r="B11" s="688"/>
      <c r="C11" s="770" t="s">
        <v>477</v>
      </c>
      <c r="D11" s="778">
        <f>세입예산서!D12</f>
        <v>26410000</v>
      </c>
      <c r="E11" s="1259">
        <v>55502000</v>
      </c>
      <c r="F11" s="994">
        <f t="shared" si="0"/>
        <v>-29092000</v>
      </c>
      <c r="G11" s="687"/>
      <c r="H11" s="688"/>
      <c r="I11" s="786" t="s">
        <v>476</v>
      </c>
      <c r="J11" s="794">
        <f>세출예산서!D19</f>
        <v>2290812.10298</v>
      </c>
      <c r="K11" s="1279">
        <v>3552021</v>
      </c>
      <c r="L11" s="994">
        <f t="shared" si="1"/>
        <v>-1261208.89702</v>
      </c>
    </row>
    <row r="12" spans="1:14">
      <c r="A12" s="725" t="s">
        <v>475</v>
      </c>
      <c r="B12" s="698" t="s">
        <v>303</v>
      </c>
      <c r="C12" s="771"/>
      <c r="D12" s="780">
        <f>D13</f>
        <v>17883000</v>
      </c>
      <c r="E12" s="1264">
        <f>E13</f>
        <v>12005206</v>
      </c>
      <c r="F12" s="1262">
        <f t="shared" si="0"/>
        <v>5877794</v>
      </c>
      <c r="G12" s="687"/>
      <c r="H12" s="696" t="s">
        <v>474</v>
      </c>
      <c r="I12" s="783" t="s">
        <v>473</v>
      </c>
      <c r="J12" s="793">
        <f>J13</f>
        <v>160000</v>
      </c>
      <c r="K12" s="1278">
        <f>K13</f>
        <v>160000</v>
      </c>
      <c r="L12" s="1263">
        <f t="shared" si="1"/>
        <v>0</v>
      </c>
    </row>
    <row r="13" spans="1:14">
      <c r="A13" s="690"/>
      <c r="B13" s="695" t="s">
        <v>472</v>
      </c>
      <c r="C13" s="772" t="s">
        <v>287</v>
      </c>
      <c r="D13" s="781">
        <f>D14</f>
        <v>17883000</v>
      </c>
      <c r="E13" s="1265">
        <f>E14</f>
        <v>12005206</v>
      </c>
      <c r="F13" s="1263">
        <f t="shared" si="0"/>
        <v>5877794</v>
      </c>
      <c r="G13" s="687"/>
      <c r="H13" s="598"/>
      <c r="I13" s="784" t="s">
        <v>471</v>
      </c>
      <c r="J13" s="778">
        <f>세출예산서!D27</f>
        <v>160000</v>
      </c>
      <c r="K13" s="1259">
        <f>세출예산서!H27</f>
        <v>160000</v>
      </c>
      <c r="L13" s="994">
        <f t="shared" si="1"/>
        <v>0</v>
      </c>
    </row>
    <row r="14" spans="1:14">
      <c r="A14" s="690"/>
      <c r="B14" s="691"/>
      <c r="C14" s="773" t="s">
        <v>470</v>
      </c>
      <c r="D14" s="778">
        <f>세입예산서!D17</f>
        <v>17883000</v>
      </c>
      <c r="E14" s="1259">
        <f>세입예산서!E17</f>
        <v>12005206</v>
      </c>
      <c r="F14" s="994">
        <f t="shared" si="0"/>
        <v>5877794</v>
      </c>
      <c r="G14" s="687"/>
      <c r="H14" s="694" t="s">
        <v>286</v>
      </c>
      <c r="I14" s="785" t="s">
        <v>26</v>
      </c>
      <c r="J14" s="777">
        <f>SUM(J15:J18)</f>
        <v>13486480</v>
      </c>
      <c r="K14" s="1256">
        <f>SUM(K15:K18)</f>
        <v>9252000</v>
      </c>
      <c r="L14" s="1263">
        <f t="shared" si="1"/>
        <v>4234480</v>
      </c>
    </row>
    <row r="15" spans="1:14">
      <c r="A15" s="725" t="s">
        <v>308</v>
      </c>
      <c r="B15" s="698" t="s">
        <v>303</v>
      </c>
      <c r="C15" s="771"/>
      <c r="D15" s="780">
        <f>D16</f>
        <v>7000</v>
      </c>
      <c r="E15" s="1264">
        <f>E16</f>
        <v>1794</v>
      </c>
      <c r="F15" s="1262">
        <f t="shared" si="0"/>
        <v>5206</v>
      </c>
      <c r="G15" s="687"/>
      <c r="H15" s="688"/>
      <c r="I15" s="770" t="s">
        <v>288</v>
      </c>
      <c r="J15" s="778">
        <f>세출예산서!D30</f>
        <v>4209600</v>
      </c>
      <c r="K15" s="1259">
        <v>4289600</v>
      </c>
      <c r="L15" s="994">
        <f t="shared" si="1"/>
        <v>-80000</v>
      </c>
    </row>
    <row r="16" spans="1:14">
      <c r="A16" s="707"/>
      <c r="B16" s="695" t="s">
        <v>309</v>
      </c>
      <c r="C16" s="772" t="s">
        <v>287</v>
      </c>
      <c r="D16" s="781">
        <f>D17</f>
        <v>7000</v>
      </c>
      <c r="E16" s="1265">
        <f>E17</f>
        <v>1794</v>
      </c>
      <c r="F16" s="1263">
        <f t="shared" si="0"/>
        <v>5206</v>
      </c>
      <c r="G16" s="687"/>
      <c r="H16" s="688"/>
      <c r="I16" s="770" t="s">
        <v>290</v>
      </c>
      <c r="J16" s="778">
        <f>세출예산서!D37</f>
        <v>1098000</v>
      </c>
      <c r="K16" s="1259">
        <v>830400</v>
      </c>
      <c r="L16" s="994">
        <f t="shared" si="1"/>
        <v>267600</v>
      </c>
    </row>
    <row r="17" spans="1:12" ht="17.25" thickBot="1">
      <c r="A17" s="692"/>
      <c r="B17" s="711"/>
      <c r="C17" s="774" t="s">
        <v>310</v>
      </c>
      <c r="D17" s="782">
        <f>세입예산서!D23</f>
        <v>7000</v>
      </c>
      <c r="E17" s="1274">
        <v>1794</v>
      </c>
      <c r="F17" s="1266">
        <f t="shared" si="0"/>
        <v>5206</v>
      </c>
      <c r="G17" s="687"/>
      <c r="H17" s="688"/>
      <c r="I17" s="786" t="s">
        <v>291</v>
      </c>
      <c r="J17" s="794">
        <f>세출예산서!D40</f>
        <v>3250000</v>
      </c>
      <c r="K17" s="1279">
        <v>1720000</v>
      </c>
      <c r="L17" s="994">
        <f t="shared" si="1"/>
        <v>1530000</v>
      </c>
    </row>
    <row r="18" spans="1:12">
      <c r="A18" s="708"/>
      <c r="B18" s="625"/>
      <c r="C18" s="709"/>
      <c r="D18" s="709"/>
      <c r="E18" s="709"/>
      <c r="F18" s="710"/>
      <c r="G18" s="687"/>
      <c r="H18" s="688"/>
      <c r="I18" s="787" t="s">
        <v>293</v>
      </c>
      <c r="J18" s="778">
        <f>세출예산서!D44</f>
        <v>4928880</v>
      </c>
      <c r="K18" s="1259">
        <v>2412000</v>
      </c>
      <c r="L18" s="994">
        <f t="shared" si="1"/>
        <v>2516880</v>
      </c>
    </row>
    <row r="19" spans="1:12">
      <c r="A19" s="708"/>
      <c r="B19" s="625"/>
      <c r="C19" s="709"/>
      <c r="D19" s="709"/>
      <c r="E19" s="709"/>
      <c r="F19" s="710"/>
      <c r="G19" s="727" t="s">
        <v>469</v>
      </c>
      <c r="H19" s="697" t="s">
        <v>303</v>
      </c>
      <c r="I19" s="769"/>
      <c r="J19" s="795">
        <f>J20</f>
        <v>5681520</v>
      </c>
      <c r="K19" s="1280">
        <f>K20</f>
        <v>10000000</v>
      </c>
      <c r="L19" s="1262">
        <f t="shared" si="1"/>
        <v>-4318480</v>
      </c>
    </row>
    <row r="20" spans="1:12">
      <c r="A20" s="708"/>
      <c r="B20" s="625"/>
      <c r="C20" s="709"/>
      <c r="D20" s="709"/>
      <c r="E20" s="709"/>
      <c r="F20" s="710"/>
      <c r="G20" s="687"/>
      <c r="H20" s="694" t="s">
        <v>468</v>
      </c>
      <c r="I20" s="785" t="s">
        <v>26</v>
      </c>
      <c r="J20" s="777">
        <f>SUM(J21:J22)</f>
        <v>5681520</v>
      </c>
      <c r="K20" s="1256">
        <f>SUM(K21:K22)</f>
        <v>10000000</v>
      </c>
      <c r="L20" s="1263">
        <f t="shared" si="1"/>
        <v>-4318480</v>
      </c>
    </row>
    <row r="21" spans="1:12">
      <c r="A21" s="708"/>
      <c r="B21" s="625"/>
      <c r="C21" s="709"/>
      <c r="D21" s="709"/>
      <c r="E21" s="709"/>
      <c r="F21" s="710"/>
      <c r="G21" s="687"/>
      <c r="H21" s="688"/>
      <c r="I21" s="770" t="s">
        <v>467</v>
      </c>
      <c r="J21" s="778">
        <f>세출예산서!D49</f>
        <v>2000000</v>
      </c>
      <c r="K21" s="1259">
        <v>4000000</v>
      </c>
      <c r="L21" s="994">
        <f t="shared" si="1"/>
        <v>-2000000</v>
      </c>
    </row>
    <row r="22" spans="1:12">
      <c r="A22" s="708"/>
      <c r="B22" s="625"/>
      <c r="C22" s="709"/>
      <c r="D22" s="709"/>
      <c r="E22" s="709"/>
      <c r="F22" s="710"/>
      <c r="G22" s="687"/>
      <c r="H22" s="688"/>
      <c r="I22" s="770" t="s">
        <v>294</v>
      </c>
      <c r="J22" s="778">
        <f>세출예산서!D52</f>
        <v>3681520</v>
      </c>
      <c r="K22" s="1259">
        <v>6000000</v>
      </c>
      <c r="L22" s="994">
        <f t="shared" si="1"/>
        <v>-2318480</v>
      </c>
    </row>
    <row r="23" spans="1:12">
      <c r="A23" s="708"/>
      <c r="B23" s="625"/>
      <c r="C23" s="709"/>
      <c r="D23" s="709"/>
      <c r="E23" s="709"/>
      <c r="F23" s="710"/>
      <c r="G23" s="727" t="s">
        <v>295</v>
      </c>
      <c r="H23" s="697" t="s">
        <v>303</v>
      </c>
      <c r="I23" s="769"/>
      <c r="J23" s="795">
        <f>J24</f>
        <v>31692000</v>
      </c>
      <c r="K23" s="1280">
        <f>K24</f>
        <v>59080000</v>
      </c>
      <c r="L23" s="1262">
        <f t="shared" si="1"/>
        <v>-27388000</v>
      </c>
    </row>
    <row r="24" spans="1:12">
      <c r="A24" s="708"/>
      <c r="B24" s="625"/>
      <c r="C24" s="709"/>
      <c r="D24" s="709"/>
      <c r="E24" s="709"/>
      <c r="F24" s="710"/>
      <c r="G24" s="687"/>
      <c r="H24" s="712" t="s">
        <v>296</v>
      </c>
      <c r="I24" s="788" t="s">
        <v>26</v>
      </c>
      <c r="J24" s="796">
        <f>SUM(J25:J26)</f>
        <v>31692000</v>
      </c>
      <c r="K24" s="1281">
        <f>SUM(K25:K27)</f>
        <v>59080000</v>
      </c>
      <c r="L24" s="1277">
        <f t="shared" si="1"/>
        <v>-27388000</v>
      </c>
    </row>
    <row r="25" spans="1:12">
      <c r="A25" s="708"/>
      <c r="B25" s="625"/>
      <c r="C25" s="709"/>
      <c r="D25" s="709"/>
      <c r="E25" s="709"/>
      <c r="F25" s="710"/>
      <c r="G25" s="687"/>
      <c r="H25" s="689"/>
      <c r="I25" s="1272" t="s">
        <v>466</v>
      </c>
      <c r="J25" s="778">
        <f>세출예산서!S57</f>
        <v>672000</v>
      </c>
      <c r="K25" s="1259">
        <v>588000</v>
      </c>
      <c r="L25" s="994">
        <f t="shared" si="1"/>
        <v>84000</v>
      </c>
    </row>
    <row r="26" spans="1:12">
      <c r="A26" s="708"/>
      <c r="B26" s="625"/>
      <c r="C26" s="709"/>
      <c r="D26" s="709"/>
      <c r="E26" s="709"/>
      <c r="F26" s="710"/>
      <c r="G26" s="687"/>
      <c r="H26" s="688"/>
      <c r="I26" s="1272" t="s">
        <v>311</v>
      </c>
      <c r="J26" s="778">
        <f>세출예산서!S58</f>
        <v>31020000</v>
      </c>
      <c r="K26" s="1259">
        <v>37800000</v>
      </c>
      <c r="L26" s="994">
        <f t="shared" si="1"/>
        <v>-6780000</v>
      </c>
    </row>
    <row r="27" spans="1:12">
      <c r="A27" s="708"/>
      <c r="B27" s="625"/>
      <c r="C27" s="709"/>
      <c r="D27" s="709"/>
      <c r="E27" s="709"/>
      <c r="F27" s="710"/>
      <c r="G27" s="687"/>
      <c r="H27" s="1273"/>
      <c r="I27" s="786" t="s">
        <v>465</v>
      </c>
      <c r="J27" s="778">
        <v>0</v>
      </c>
      <c r="K27" s="1259">
        <v>20692000</v>
      </c>
      <c r="L27" s="994">
        <f t="shared" si="1"/>
        <v>-20692000</v>
      </c>
    </row>
    <row r="28" spans="1:12">
      <c r="A28" s="708"/>
      <c r="B28" s="625"/>
      <c r="C28" s="709"/>
      <c r="D28" s="709"/>
      <c r="E28" s="709"/>
      <c r="F28" s="710"/>
      <c r="G28" s="727" t="s">
        <v>312</v>
      </c>
      <c r="H28" s="697" t="s">
        <v>303</v>
      </c>
      <c r="I28" s="769"/>
      <c r="J28" s="795">
        <f>J29</f>
        <v>7000</v>
      </c>
      <c r="K28" s="1280">
        <f>K29</f>
        <v>1794</v>
      </c>
      <c r="L28" s="1262">
        <f t="shared" si="1"/>
        <v>5206</v>
      </c>
    </row>
    <row r="29" spans="1:12">
      <c r="A29" s="708"/>
      <c r="B29" s="625"/>
      <c r="C29" s="709"/>
      <c r="D29" s="709"/>
      <c r="E29" s="709"/>
      <c r="F29" s="710"/>
      <c r="G29" s="687"/>
      <c r="H29" s="712" t="s">
        <v>313</v>
      </c>
      <c r="I29" s="789" t="s">
        <v>26</v>
      </c>
      <c r="J29" s="798">
        <f>J30</f>
        <v>7000</v>
      </c>
      <c r="K29" s="1282">
        <f>K30</f>
        <v>1794</v>
      </c>
      <c r="L29" s="1277">
        <f t="shared" si="1"/>
        <v>5206</v>
      </c>
    </row>
    <row r="30" spans="1:12">
      <c r="A30" s="1267"/>
      <c r="F30" s="1268"/>
      <c r="G30" s="687"/>
      <c r="H30" s="689"/>
      <c r="I30" s="787" t="s">
        <v>314</v>
      </c>
      <c r="J30" s="797">
        <f>세출예산서!D61</f>
        <v>7000</v>
      </c>
      <c r="K30" s="1283">
        <v>1794</v>
      </c>
      <c r="L30" s="994">
        <f t="shared" si="1"/>
        <v>5206</v>
      </c>
    </row>
    <row r="31" spans="1:12">
      <c r="A31" s="1267"/>
      <c r="F31" s="1268"/>
      <c r="G31" s="727" t="s">
        <v>315</v>
      </c>
      <c r="H31" s="697" t="s">
        <v>303</v>
      </c>
      <c r="I31" s="769"/>
      <c r="J31" s="795">
        <f>J32</f>
        <v>13273000</v>
      </c>
      <c r="K31" s="1280">
        <f>K32</f>
        <v>9015206</v>
      </c>
      <c r="L31" s="1262">
        <f t="shared" si="1"/>
        <v>4257794</v>
      </c>
    </row>
    <row r="32" spans="1:12">
      <c r="A32" s="1267"/>
      <c r="F32" s="1268"/>
      <c r="G32" s="1275"/>
      <c r="H32" s="694" t="s">
        <v>316</v>
      </c>
      <c r="I32" s="790" t="s">
        <v>26</v>
      </c>
      <c r="J32" s="793">
        <f>SUM(J33:J34)</f>
        <v>13273000</v>
      </c>
      <c r="K32" s="1278">
        <f>SUM(K33:K34)</f>
        <v>9015206</v>
      </c>
      <c r="L32" s="1263">
        <f t="shared" si="1"/>
        <v>4257794</v>
      </c>
    </row>
    <row r="33" spans="1:12">
      <c r="A33" s="1267"/>
      <c r="F33" s="1268"/>
      <c r="G33" s="687"/>
      <c r="H33" s="689"/>
      <c r="I33" s="791" t="s">
        <v>317</v>
      </c>
      <c r="J33" s="797">
        <f>세출예산서!D65</f>
        <v>13273000</v>
      </c>
      <c r="K33" s="1283">
        <v>9015206</v>
      </c>
      <c r="L33" s="994">
        <f t="shared" si="1"/>
        <v>4257794</v>
      </c>
    </row>
    <row r="34" spans="1:12" ht="17.25" thickBot="1">
      <c r="A34" s="1269"/>
      <c r="B34" s="1270"/>
      <c r="C34" s="1270"/>
      <c r="D34" s="1270"/>
      <c r="E34" s="1270"/>
      <c r="F34" s="1271"/>
      <c r="G34" s="1276"/>
      <c r="H34" s="693"/>
      <c r="I34" s="792" t="s">
        <v>318</v>
      </c>
      <c r="J34" s="782">
        <f>세출예산서!D67</f>
        <v>0</v>
      </c>
      <c r="K34" s="1274">
        <f>세출예산서!H67</f>
        <v>0</v>
      </c>
      <c r="L34" s="1266">
        <f t="shared" si="1"/>
        <v>0</v>
      </c>
    </row>
  </sheetData>
  <mergeCells count="13">
    <mergeCell ref="A5:C5"/>
    <mergeCell ref="H6:I6"/>
    <mergeCell ref="B6:C6"/>
    <mergeCell ref="A1:L1"/>
    <mergeCell ref="D3:D4"/>
    <mergeCell ref="L3:L4"/>
    <mergeCell ref="E3:E4"/>
    <mergeCell ref="G5:I5"/>
    <mergeCell ref="J3:J4"/>
    <mergeCell ref="A3:C3"/>
    <mergeCell ref="G3:I3"/>
    <mergeCell ref="K3:K4"/>
    <mergeCell ref="F3:F4"/>
  </mergeCells>
  <phoneticPr fontId="2" type="noConversion"/>
  <printOptions horizontalCentered="1"/>
  <pageMargins left="0.23622047244094491" right="0.23622047244094491" top="0.98425196850393704" bottom="0.74803149606299213" header="0.31496062992125984" footer="0.31496062992125984"/>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view="pageBreakPreview" zoomScale="90" zoomScaleNormal="100" zoomScaleSheetLayoutView="90" workbookViewId="0">
      <pane xSplit="3" ySplit="4" topLeftCell="D5" activePane="bottomRight" state="frozen"/>
      <selection activeCell="L28" sqref="L28"/>
      <selection pane="topRight" activeCell="L28" sqref="L28"/>
      <selection pane="bottomLeft" activeCell="L28" sqref="L28"/>
      <selection pane="bottomRight" activeCell="E23" sqref="E23"/>
    </sheetView>
  </sheetViews>
  <sheetFormatPr defaultRowHeight="16.5"/>
  <cols>
    <col min="1" max="1" width="13" style="580" customWidth="1"/>
    <col min="2" max="2" width="12.109375" style="580" customWidth="1"/>
    <col min="3" max="3" width="14.88671875" style="580" customWidth="1"/>
    <col min="4" max="4" width="13.33203125" style="580" customWidth="1"/>
    <col min="5" max="5" width="11.88671875" style="580" customWidth="1"/>
    <col min="6" max="6" width="10.5546875" style="580" customWidth="1"/>
    <col min="7" max="7" width="23.44140625" style="580" bestFit="1" customWidth="1"/>
    <col min="8" max="8" width="2.88671875" style="580" customWidth="1"/>
    <col min="9" max="9" width="9.33203125" style="580" bestFit="1" customWidth="1"/>
    <col min="10" max="10" width="2.6640625" style="580" bestFit="1" customWidth="1"/>
    <col min="11" max="11" width="5.21875" style="580" bestFit="1" customWidth="1"/>
    <col min="12" max="12" width="2.6640625" style="580" bestFit="1" customWidth="1"/>
    <col min="13" max="13" width="4.44140625" style="580" bestFit="1" customWidth="1"/>
    <col min="14" max="14" width="2.21875" style="580" customWidth="1"/>
    <col min="15" max="15" width="2.21875" style="580" bestFit="1" customWidth="1"/>
    <col min="16" max="16" width="11.88671875" style="580" bestFit="1" customWidth="1"/>
    <col min="17" max="17" width="30" style="580" bestFit="1" customWidth="1"/>
    <col min="18" max="16384" width="8.88671875" style="580"/>
  </cols>
  <sheetData>
    <row r="1" spans="1:17" s="582" customFormat="1" ht="36" customHeight="1">
      <c r="A1" s="1504" t="s">
        <v>402</v>
      </c>
      <c r="B1" s="1504"/>
      <c r="C1" s="1504"/>
      <c r="D1" s="1504"/>
      <c r="E1" s="1504"/>
      <c r="F1" s="1504"/>
      <c r="G1" s="1504"/>
      <c r="H1" s="1504"/>
      <c r="I1" s="1504"/>
      <c r="J1" s="1504"/>
      <c r="K1" s="1504"/>
      <c r="L1" s="1504"/>
      <c r="M1" s="1504"/>
      <c r="N1" s="1504"/>
      <c r="O1" s="1504"/>
      <c r="P1" s="1504"/>
    </row>
    <row r="2" spans="1:17" ht="17.25" thickBot="1">
      <c r="A2" s="594"/>
      <c r="P2" s="595" t="s">
        <v>384</v>
      </c>
    </row>
    <row r="3" spans="1:17" ht="37.5" customHeight="1" thickTop="1" thickBot="1">
      <c r="A3" s="654" t="s">
        <v>348</v>
      </c>
      <c r="B3" s="655" t="s">
        <v>281</v>
      </c>
      <c r="C3" s="728" t="s">
        <v>282</v>
      </c>
      <c r="D3" s="751" t="s">
        <v>404</v>
      </c>
      <c r="E3" s="744" t="s">
        <v>405</v>
      </c>
      <c r="F3" s="657" t="s">
        <v>333</v>
      </c>
      <c r="G3" s="1505" t="s">
        <v>283</v>
      </c>
      <c r="H3" s="1506"/>
      <c r="I3" s="1506"/>
      <c r="J3" s="1506"/>
      <c r="K3" s="1506"/>
      <c r="L3" s="1506"/>
      <c r="M3" s="1506"/>
      <c r="N3" s="1506"/>
      <c r="O3" s="1506"/>
      <c r="P3" s="1507"/>
      <c r="Q3" s="596"/>
    </row>
    <row r="4" spans="1:17" s="577" customFormat="1" ht="24" customHeight="1" thickBot="1">
      <c r="A4" s="1508" t="s">
        <v>284</v>
      </c>
      <c r="B4" s="1509"/>
      <c r="C4" s="1509"/>
      <c r="D4" s="752">
        <f>SUM(D5,D10,D15,D21)</f>
        <v>88300000</v>
      </c>
      <c r="E4" s="745">
        <f>SUM(E5,E10,E15,E21)</f>
        <v>111509000</v>
      </c>
      <c r="F4" s="736">
        <f>SUM(F5,F10,F15,F21)</f>
        <v>-23209000</v>
      </c>
      <c r="G4" s="737"/>
      <c r="H4" s="735"/>
      <c r="I4" s="738"/>
      <c r="J4" s="738"/>
      <c r="K4" s="738"/>
      <c r="L4" s="738"/>
      <c r="M4" s="738"/>
      <c r="N4" s="738"/>
      <c r="O4" s="738"/>
      <c r="P4" s="739">
        <f>SUM(P7,P12,P17,P23)</f>
        <v>88300000</v>
      </c>
      <c r="Q4" s="740"/>
    </row>
    <row r="5" spans="1:17" s="579" customFormat="1" ht="24" customHeight="1" thickTop="1">
      <c r="A5" s="799" t="s">
        <v>349</v>
      </c>
      <c r="B5" s="1510" t="s">
        <v>285</v>
      </c>
      <c r="C5" s="1511"/>
      <c r="D5" s="800">
        <f>SUM(D6)</f>
        <v>44000000</v>
      </c>
      <c r="E5" s="801">
        <f t="shared" ref="E5:F5" si="0">SUM(E6)</f>
        <v>44000000</v>
      </c>
      <c r="F5" s="802">
        <f t="shared" si="0"/>
        <v>0</v>
      </c>
      <c r="G5" s="803"/>
      <c r="H5" s="804"/>
      <c r="I5" s="805"/>
      <c r="J5" s="804"/>
      <c r="K5" s="804"/>
      <c r="L5" s="804"/>
      <c r="M5" s="804"/>
      <c r="N5" s="804"/>
      <c r="O5" s="804"/>
      <c r="P5" s="806"/>
      <c r="Q5" s="645"/>
    </row>
    <row r="6" spans="1:17" s="579" customFormat="1" ht="24" customHeight="1">
      <c r="A6" s="664"/>
      <c r="B6" s="678" t="s">
        <v>350</v>
      </c>
      <c r="C6" s="608" t="s">
        <v>287</v>
      </c>
      <c r="D6" s="754">
        <f>D7</f>
        <v>44000000</v>
      </c>
      <c r="E6" s="747">
        <f>E7</f>
        <v>44000000</v>
      </c>
      <c r="F6" s="607">
        <f>D6-E6</f>
        <v>0</v>
      </c>
      <c r="G6" s="626"/>
      <c r="H6" s="627"/>
      <c r="I6" s="628"/>
      <c r="J6" s="629"/>
      <c r="K6" s="629"/>
      <c r="L6" s="629"/>
      <c r="M6" s="629"/>
      <c r="N6" s="629"/>
      <c r="O6" s="629"/>
      <c r="P6" s="648"/>
      <c r="Q6" s="645"/>
    </row>
    <row r="7" spans="1:17" s="579" customFormat="1" ht="24" customHeight="1">
      <c r="A7" s="665"/>
      <c r="B7" s="1027"/>
      <c r="C7" s="679" t="s">
        <v>351</v>
      </c>
      <c r="D7" s="753">
        <f>SUM(P8:P9)</f>
        <v>44000000</v>
      </c>
      <c r="E7" s="749">
        <v>44000000</v>
      </c>
      <c r="F7" s="607">
        <f>D7-E7</f>
        <v>0</v>
      </c>
      <c r="G7" s="741"/>
      <c r="H7" s="742"/>
      <c r="I7" s="817"/>
      <c r="J7" s="818"/>
      <c r="K7" s="624"/>
      <c r="L7" s="818"/>
      <c r="M7" s="819"/>
      <c r="N7" s="818"/>
      <c r="O7" s="818"/>
      <c r="P7" s="743">
        <f>SUM(P8:P9)</f>
        <v>44000000</v>
      </c>
      <c r="Q7" s="645"/>
    </row>
    <row r="8" spans="1:17" s="581" customFormat="1" ht="24" customHeight="1">
      <c r="A8" s="665"/>
      <c r="B8" s="1032"/>
      <c r="C8" s="1243"/>
      <c r="D8" s="754"/>
      <c r="E8" s="840"/>
      <c r="F8" s="630"/>
      <c r="G8" s="923" t="s">
        <v>352</v>
      </c>
      <c r="H8" s="924"/>
      <c r="I8" s="1046">
        <v>20000000</v>
      </c>
      <c r="J8" s="1047" t="s">
        <v>289</v>
      </c>
      <c r="K8" s="676">
        <v>1</v>
      </c>
      <c r="L8" s="1047"/>
      <c r="M8" s="1048"/>
      <c r="N8" s="1047"/>
      <c r="O8" s="1047"/>
      <c r="P8" s="991">
        <f>SUM(I8*K8)</f>
        <v>20000000</v>
      </c>
      <c r="Q8" s="647"/>
    </row>
    <row r="9" spans="1:17" s="581" customFormat="1" ht="24" customHeight="1">
      <c r="A9" s="665"/>
      <c r="B9" s="1244"/>
      <c r="C9" s="620"/>
      <c r="D9" s="755"/>
      <c r="E9" s="822"/>
      <c r="F9" s="612"/>
      <c r="G9" s="946" t="s">
        <v>403</v>
      </c>
      <c r="H9" s="947"/>
      <c r="I9" s="960">
        <v>24000000</v>
      </c>
      <c r="J9" s="961" t="s">
        <v>289</v>
      </c>
      <c r="K9" s="685">
        <v>1</v>
      </c>
      <c r="L9" s="961"/>
      <c r="M9" s="963"/>
      <c r="N9" s="961"/>
      <c r="O9" s="961"/>
      <c r="P9" s="993">
        <f>SUM(I9*K9)</f>
        <v>24000000</v>
      </c>
      <c r="Q9" s="647"/>
    </row>
    <row r="10" spans="1:17" s="579" customFormat="1" ht="24" customHeight="1">
      <c r="A10" s="807" t="s">
        <v>353</v>
      </c>
      <c r="B10" s="1501" t="s">
        <v>285</v>
      </c>
      <c r="C10" s="1502"/>
      <c r="D10" s="808">
        <f>D11</f>
        <v>26410000</v>
      </c>
      <c r="E10" s="809">
        <f>E11</f>
        <v>55502000</v>
      </c>
      <c r="F10" s="810">
        <f>D10-E10</f>
        <v>-29092000</v>
      </c>
      <c r="G10" s="811"/>
      <c r="H10" s="812"/>
      <c r="I10" s="813"/>
      <c r="J10" s="814"/>
      <c r="K10" s="814"/>
      <c r="L10" s="814"/>
      <c r="M10" s="814"/>
      <c r="N10" s="814"/>
      <c r="O10" s="814"/>
      <c r="P10" s="815"/>
      <c r="Q10" s="645"/>
    </row>
    <row r="11" spans="1:17" s="579" customFormat="1" ht="24" customHeight="1">
      <c r="A11" s="604"/>
      <c r="B11" s="678" t="s">
        <v>354</v>
      </c>
      <c r="C11" s="608" t="s">
        <v>287</v>
      </c>
      <c r="D11" s="764">
        <f>D12</f>
        <v>26410000</v>
      </c>
      <c r="E11" s="760">
        <f>E12</f>
        <v>55502000</v>
      </c>
      <c r="F11" s="607">
        <f>D11-E11</f>
        <v>-29092000</v>
      </c>
      <c r="G11" s="599"/>
      <c r="H11" s="742"/>
      <c r="I11" s="632"/>
      <c r="J11" s="633"/>
      <c r="K11" s="633"/>
      <c r="L11" s="633"/>
      <c r="M11" s="633"/>
      <c r="N11" s="633"/>
      <c r="O11" s="633"/>
      <c r="P11" s="651"/>
      <c r="Q11" s="645"/>
    </row>
    <row r="12" spans="1:17" s="579" customFormat="1" ht="24" customHeight="1">
      <c r="A12" s="634"/>
      <c r="B12" s="663"/>
      <c r="C12" s="679" t="s">
        <v>355</v>
      </c>
      <c r="D12" s="820">
        <f>SUM(P13:P14)</f>
        <v>26410000</v>
      </c>
      <c r="E12" s="760">
        <v>55502000</v>
      </c>
      <c r="F12" s="607">
        <f>D12-E12</f>
        <v>-29092000</v>
      </c>
      <c r="G12" s="636"/>
      <c r="H12" s="637"/>
      <c r="I12" s="637"/>
      <c r="J12" s="637"/>
      <c r="K12" s="637"/>
      <c r="L12" s="637"/>
      <c r="M12" s="637"/>
      <c r="N12" s="637"/>
      <c r="O12" s="637"/>
      <c r="P12" s="652">
        <f>SUM(P13:P14)</f>
        <v>26410000</v>
      </c>
      <c r="Q12" s="645"/>
    </row>
    <row r="13" spans="1:17" s="579" customFormat="1" ht="24" customHeight="1">
      <c r="A13" s="634"/>
      <c r="B13" s="666"/>
      <c r="C13" s="672"/>
      <c r="D13" s="754"/>
      <c r="E13" s="747"/>
      <c r="F13" s="671"/>
      <c r="G13" s="672" t="s">
        <v>357</v>
      </c>
      <c r="H13" s="673"/>
      <c r="I13" s="674">
        <v>2200000</v>
      </c>
      <c r="J13" s="675" t="s">
        <v>289</v>
      </c>
      <c r="K13" s="676">
        <v>12</v>
      </c>
      <c r="L13" s="675"/>
      <c r="M13" s="677"/>
      <c r="N13" s="675"/>
      <c r="O13" s="675"/>
      <c r="P13" s="649">
        <f>SUM(I13*K13)</f>
        <v>26400000</v>
      </c>
      <c r="Q13" s="645"/>
    </row>
    <row r="14" spans="1:17" s="579" customFormat="1" ht="24" customHeight="1">
      <c r="A14" s="634"/>
      <c r="B14" s="667"/>
      <c r="C14" s="619"/>
      <c r="D14" s="755"/>
      <c r="E14" s="748"/>
      <c r="F14" s="684"/>
      <c r="G14" s="619" t="s">
        <v>356</v>
      </c>
      <c r="H14" s="620"/>
      <c r="I14" s="621">
        <v>5000</v>
      </c>
      <c r="J14" s="622" t="s">
        <v>289</v>
      </c>
      <c r="K14" s="685">
        <v>2</v>
      </c>
      <c r="L14" s="622"/>
      <c r="M14" s="623"/>
      <c r="N14" s="622"/>
      <c r="O14" s="622"/>
      <c r="P14" s="650">
        <f>SUM(I14*K14)</f>
        <v>10000</v>
      </c>
      <c r="Q14" s="645"/>
    </row>
    <row r="15" spans="1:17" s="579" customFormat="1" ht="24" customHeight="1">
      <c r="A15" s="807" t="s">
        <v>358</v>
      </c>
      <c r="B15" s="1503" t="s">
        <v>285</v>
      </c>
      <c r="C15" s="1502"/>
      <c r="D15" s="808">
        <f>D16</f>
        <v>17883000</v>
      </c>
      <c r="E15" s="809">
        <f>E16</f>
        <v>12005206</v>
      </c>
      <c r="F15" s="810">
        <f>D15-E15</f>
        <v>5877794</v>
      </c>
      <c r="G15" s="811"/>
      <c r="H15" s="812"/>
      <c r="I15" s="813"/>
      <c r="J15" s="814"/>
      <c r="K15" s="814"/>
      <c r="L15" s="814"/>
      <c r="M15" s="814"/>
      <c r="N15" s="814"/>
      <c r="O15" s="814"/>
      <c r="P15" s="815"/>
      <c r="Q15" s="645"/>
    </row>
    <row r="16" spans="1:17" s="579" customFormat="1" ht="24" customHeight="1">
      <c r="A16" s="604"/>
      <c r="B16" s="678" t="s">
        <v>359</v>
      </c>
      <c r="C16" s="608" t="s">
        <v>287</v>
      </c>
      <c r="D16" s="764">
        <f>D17</f>
        <v>17883000</v>
      </c>
      <c r="E16" s="760">
        <f>E17</f>
        <v>12005206</v>
      </c>
      <c r="F16" s="607">
        <f>D16-E16</f>
        <v>5877794</v>
      </c>
      <c r="G16" s="599"/>
      <c r="H16" s="742"/>
      <c r="I16" s="632"/>
      <c r="J16" s="633"/>
      <c r="K16" s="633"/>
      <c r="L16" s="633"/>
      <c r="M16" s="633"/>
      <c r="N16" s="633"/>
      <c r="O16" s="633"/>
      <c r="P16" s="651"/>
      <c r="Q16" s="645"/>
    </row>
    <row r="17" spans="1:19" s="579" customFormat="1" ht="24" customHeight="1">
      <c r="A17" s="634"/>
      <c r="B17" s="635"/>
      <c r="C17" s="679" t="s">
        <v>360</v>
      </c>
      <c r="D17" s="820">
        <f>SUM(P18:P20)</f>
        <v>17883000</v>
      </c>
      <c r="E17" s="760">
        <v>12005206</v>
      </c>
      <c r="F17" s="607">
        <f>D17-E17</f>
        <v>5877794</v>
      </c>
      <c r="G17" s="636"/>
      <c r="H17" s="637"/>
      <c r="I17" s="637"/>
      <c r="J17" s="637"/>
      <c r="K17" s="637"/>
      <c r="L17" s="637"/>
      <c r="M17" s="637"/>
      <c r="N17" s="637"/>
      <c r="O17" s="637"/>
      <c r="P17" s="652">
        <f>SUM(P18:P20)</f>
        <v>17883000</v>
      </c>
      <c r="Q17" s="645"/>
    </row>
    <row r="18" spans="1:19" s="579" customFormat="1" ht="24" customHeight="1">
      <c r="A18" s="634"/>
      <c r="B18" s="610"/>
      <c r="C18" s="670"/>
      <c r="D18" s="754"/>
      <c r="E18" s="747"/>
      <c r="F18" s="671"/>
      <c r="G18" s="606" t="s">
        <v>319</v>
      </c>
      <c r="H18" s="673"/>
      <c r="I18" s="674">
        <v>0</v>
      </c>
      <c r="J18" s="675" t="s">
        <v>289</v>
      </c>
      <c r="K18" s="676">
        <v>1</v>
      </c>
      <c r="L18" s="675"/>
      <c r="M18" s="677"/>
      <c r="N18" s="675"/>
      <c r="O18" s="675"/>
      <c r="P18" s="649">
        <f>SUM(I18*K18)</f>
        <v>0</v>
      </c>
      <c r="Q18" s="645"/>
      <c r="R18" s="659"/>
      <c r="S18" s="659"/>
    </row>
    <row r="19" spans="1:19" s="579" customFormat="1" ht="24" customHeight="1">
      <c r="A19" s="634"/>
      <c r="B19" s="610"/>
      <c r="C19" s="605"/>
      <c r="D19" s="756"/>
      <c r="E19" s="746"/>
      <c r="F19" s="669"/>
      <c r="G19" s="929" t="s">
        <v>361</v>
      </c>
      <c r="H19" s="1025"/>
      <c r="I19" s="1239">
        <v>17883000</v>
      </c>
      <c r="J19" s="1240" t="s">
        <v>289</v>
      </c>
      <c r="K19" s="1241">
        <v>1</v>
      </c>
      <c r="L19" s="1240"/>
      <c r="M19" s="1242"/>
      <c r="N19" s="1240"/>
      <c r="O19" s="1240"/>
      <c r="P19" s="990">
        <f>SUM(I19*K19)</f>
        <v>17883000</v>
      </c>
      <c r="Q19" s="645"/>
      <c r="R19" s="659"/>
      <c r="S19" s="659"/>
    </row>
    <row r="20" spans="1:19" s="579" customFormat="1" ht="24" customHeight="1">
      <c r="A20" s="686"/>
      <c r="B20" s="611"/>
      <c r="C20" s="617"/>
      <c r="D20" s="755"/>
      <c r="E20" s="748"/>
      <c r="F20" s="684"/>
      <c r="G20" s="613" t="s">
        <v>320</v>
      </c>
      <c r="H20" s="620"/>
      <c r="I20" s="621">
        <v>0</v>
      </c>
      <c r="J20" s="622" t="s">
        <v>289</v>
      </c>
      <c r="K20" s="685">
        <v>1</v>
      </c>
      <c r="L20" s="622"/>
      <c r="M20" s="623"/>
      <c r="N20" s="622"/>
      <c r="O20" s="622"/>
      <c r="P20" s="650">
        <f>SUM(I20*K20)</f>
        <v>0</v>
      </c>
      <c r="Q20" s="645"/>
      <c r="R20" s="659"/>
      <c r="S20" s="659"/>
    </row>
    <row r="21" spans="1:19" s="579" customFormat="1" ht="24" customHeight="1">
      <c r="A21" s="816" t="s">
        <v>362</v>
      </c>
      <c r="B21" s="1503" t="s">
        <v>285</v>
      </c>
      <c r="C21" s="1502"/>
      <c r="D21" s="808">
        <f>D22</f>
        <v>7000</v>
      </c>
      <c r="E21" s="809">
        <f>E22</f>
        <v>1794</v>
      </c>
      <c r="F21" s="810">
        <f>D21-E21</f>
        <v>5206</v>
      </c>
      <c r="G21" s="811"/>
      <c r="H21" s="812"/>
      <c r="I21" s="813"/>
      <c r="J21" s="814"/>
      <c r="K21" s="814"/>
      <c r="L21" s="814"/>
      <c r="M21" s="814"/>
      <c r="N21" s="814"/>
      <c r="O21" s="814"/>
      <c r="P21" s="815"/>
      <c r="Q21" s="645"/>
    </row>
    <row r="22" spans="1:19" s="579" customFormat="1" ht="24" customHeight="1">
      <c r="A22" s="604"/>
      <c r="B22" s="678" t="s">
        <v>363</v>
      </c>
      <c r="C22" s="608" t="s">
        <v>287</v>
      </c>
      <c r="D22" s="764">
        <f>SUM(D23)</f>
        <v>7000</v>
      </c>
      <c r="E22" s="760">
        <f>SUM(E23)</f>
        <v>1794</v>
      </c>
      <c r="F22" s="683">
        <f>SUM(F23)</f>
        <v>5206</v>
      </c>
      <c r="G22" s="599"/>
      <c r="H22" s="742"/>
      <c r="I22" s="632"/>
      <c r="J22" s="633"/>
      <c r="K22" s="633"/>
      <c r="L22" s="633"/>
      <c r="M22" s="633"/>
      <c r="N22" s="633"/>
      <c r="O22" s="633"/>
      <c r="P22" s="651"/>
      <c r="Q22" s="645"/>
    </row>
    <row r="23" spans="1:19" s="579" customFormat="1" ht="24" customHeight="1">
      <c r="A23" s="634"/>
      <c r="B23" s="635"/>
      <c r="C23" s="681" t="s">
        <v>364</v>
      </c>
      <c r="D23" s="821">
        <f>SUM(P24)</f>
        <v>7000</v>
      </c>
      <c r="E23" s="760">
        <v>1794</v>
      </c>
      <c r="F23" s="607">
        <f>D23-E23</f>
        <v>5206</v>
      </c>
      <c r="G23" s="636"/>
      <c r="H23" s="637"/>
      <c r="I23" s="637"/>
      <c r="J23" s="637"/>
      <c r="K23" s="637"/>
      <c r="L23" s="637"/>
      <c r="M23" s="637"/>
      <c r="N23" s="637"/>
      <c r="O23" s="637"/>
      <c r="P23" s="652">
        <f>SUM(P24)</f>
        <v>7000</v>
      </c>
      <c r="Q23" s="645"/>
    </row>
    <row r="24" spans="1:19" s="579" customFormat="1" ht="24" customHeight="1" thickBot="1">
      <c r="A24" s="638"/>
      <c r="B24" s="615"/>
      <c r="C24" s="616"/>
      <c r="D24" s="757"/>
      <c r="E24" s="750"/>
      <c r="F24" s="639"/>
      <c r="G24" s="640" t="s">
        <v>365</v>
      </c>
      <c r="H24" s="641"/>
      <c r="I24" s="642">
        <v>3500</v>
      </c>
      <c r="J24" s="643" t="s">
        <v>289</v>
      </c>
      <c r="K24" s="660">
        <v>2</v>
      </c>
      <c r="L24" s="643"/>
      <c r="M24" s="644"/>
      <c r="N24" s="643"/>
      <c r="O24" s="643"/>
      <c r="P24" s="653">
        <f>SUM(I24*K24)</f>
        <v>7000</v>
      </c>
      <c r="Q24" s="662"/>
      <c r="R24" s="659"/>
      <c r="S24" s="659"/>
    </row>
  </sheetData>
  <mergeCells count="7">
    <mergeCell ref="B10:C10"/>
    <mergeCell ref="B15:C15"/>
    <mergeCell ref="B21:C21"/>
    <mergeCell ref="A1:P1"/>
    <mergeCell ref="G3:P3"/>
    <mergeCell ref="A4:C4"/>
    <mergeCell ref="B5:C5"/>
  </mergeCells>
  <phoneticPr fontId="2" type="noConversion"/>
  <printOptions horizontalCentered="1"/>
  <pageMargins left="0.59055118110236227" right="0.47244094488188981" top="0.74803149606299213" bottom="0.35433070866141736" header="0.31496062992125984" footer="0"/>
  <pageSetup paperSize="9" scale="82" fitToHeight="0" orientation="landscape" r:id="rId1"/>
  <headerFooter>
    <oddFooter>&amp;C&amp;P&amp;R&amp;"바탕,보통"서부희망케어센터 희망나눔 푸드마켓</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8"/>
  <sheetViews>
    <sheetView view="pageBreakPreview" zoomScale="80" zoomScaleNormal="100" zoomScaleSheetLayoutView="80" workbookViewId="0">
      <pane xSplit="3" ySplit="5" topLeftCell="D6" activePane="bottomRight" state="frozen"/>
      <selection activeCell="L28" sqref="L28"/>
      <selection pane="topRight" activeCell="L28" sqref="L28"/>
      <selection pane="bottomLeft" activeCell="L28" sqref="L28"/>
      <selection pane="bottomRight" activeCell="H66" sqref="H66"/>
    </sheetView>
  </sheetViews>
  <sheetFormatPr defaultRowHeight="16.5"/>
  <cols>
    <col min="1" max="1" width="10.33203125" style="668" customWidth="1"/>
    <col min="2" max="2" width="10.33203125" style="580" customWidth="1"/>
    <col min="3" max="3" width="12.109375" style="580" customWidth="1"/>
    <col min="4" max="6" width="13" style="580" bestFit="1" customWidth="1"/>
    <col min="7" max="7" width="10" style="580" customWidth="1"/>
    <col min="8" max="8" width="11.88671875" style="580" customWidth="1"/>
    <col min="9" max="9" width="10.5546875" style="580" customWidth="1"/>
    <col min="10" max="10" width="23.44140625" style="580" bestFit="1" customWidth="1"/>
    <col min="11" max="11" width="2.88671875" style="580" customWidth="1"/>
    <col min="12" max="12" width="9.33203125" style="580" bestFit="1" customWidth="1"/>
    <col min="13" max="13" width="2.6640625" style="580" bestFit="1" customWidth="1"/>
    <col min="14" max="14" width="5.21875" style="580" bestFit="1" customWidth="1"/>
    <col min="15" max="15" width="2.6640625" style="580" bestFit="1" customWidth="1"/>
    <col min="16" max="16" width="4.44140625" style="580" bestFit="1" customWidth="1"/>
    <col min="17" max="17" width="2.21875" style="580" customWidth="1"/>
    <col min="18" max="18" width="2.21875" style="580" bestFit="1" customWidth="1"/>
    <col min="19" max="19" width="13" style="580" bestFit="1" customWidth="1"/>
    <col min="20" max="20" width="30" style="580" bestFit="1" customWidth="1"/>
    <col min="21" max="16384" width="8.88671875" style="580"/>
  </cols>
  <sheetData>
    <row r="1" spans="1:20" s="582" customFormat="1" ht="36" customHeight="1">
      <c r="A1" s="1504" t="s">
        <v>406</v>
      </c>
      <c r="B1" s="1504"/>
      <c r="C1" s="1504"/>
      <c r="D1" s="1504"/>
      <c r="E1" s="1504"/>
      <c r="F1" s="1504"/>
      <c r="G1" s="1504"/>
      <c r="H1" s="1504"/>
      <c r="I1" s="1504"/>
      <c r="J1" s="1504"/>
      <c r="K1" s="1504"/>
      <c r="L1" s="1504"/>
      <c r="M1" s="1504"/>
      <c r="N1" s="1504"/>
      <c r="O1" s="1504"/>
      <c r="P1" s="1504"/>
      <c r="Q1" s="1504"/>
      <c r="R1" s="1504"/>
      <c r="S1" s="1504"/>
    </row>
    <row r="2" spans="1:20" ht="17.25" thickBot="1">
      <c r="A2" s="699"/>
      <c r="S2" s="595" t="s">
        <v>384</v>
      </c>
    </row>
    <row r="3" spans="1:20" ht="30.75" customHeight="1">
      <c r="A3" s="1519" t="s">
        <v>348</v>
      </c>
      <c r="B3" s="1521" t="s">
        <v>281</v>
      </c>
      <c r="C3" s="1523" t="s">
        <v>282</v>
      </c>
      <c r="D3" s="1525" t="s">
        <v>404</v>
      </c>
      <c r="E3" s="1526"/>
      <c r="F3" s="1526"/>
      <c r="G3" s="1527"/>
      <c r="H3" s="1101" t="s">
        <v>405</v>
      </c>
      <c r="I3" s="1532" t="s">
        <v>333</v>
      </c>
      <c r="J3" s="1528" t="s">
        <v>283</v>
      </c>
      <c r="K3" s="1523"/>
      <c r="L3" s="1523"/>
      <c r="M3" s="1523"/>
      <c r="N3" s="1523"/>
      <c r="O3" s="1523"/>
      <c r="P3" s="1523"/>
      <c r="Q3" s="1523"/>
      <c r="R3" s="1523"/>
      <c r="S3" s="1529"/>
      <c r="T3" s="596"/>
    </row>
    <row r="4" spans="1:20" ht="27" customHeight="1" thickBot="1">
      <c r="A4" s="1520"/>
      <c r="B4" s="1522"/>
      <c r="C4" s="1524"/>
      <c r="D4" s="854" t="s">
        <v>377</v>
      </c>
      <c r="E4" s="1098" t="s">
        <v>374</v>
      </c>
      <c r="F4" s="1098" t="s">
        <v>375</v>
      </c>
      <c r="G4" s="1099" t="s">
        <v>376</v>
      </c>
      <c r="H4" s="1100" t="s">
        <v>377</v>
      </c>
      <c r="I4" s="1533"/>
      <c r="J4" s="1530"/>
      <c r="K4" s="1524"/>
      <c r="L4" s="1524"/>
      <c r="M4" s="1524"/>
      <c r="N4" s="1524"/>
      <c r="O4" s="1524"/>
      <c r="P4" s="1524"/>
      <c r="Q4" s="1524"/>
      <c r="R4" s="1524"/>
      <c r="S4" s="1531"/>
      <c r="T4" s="596"/>
    </row>
    <row r="5" spans="1:20" ht="24" customHeight="1" thickBot="1">
      <c r="A5" s="1508" t="s">
        <v>284</v>
      </c>
      <c r="B5" s="1509"/>
      <c r="C5" s="1509"/>
      <c r="D5" s="853">
        <f>SUM(D6,D54,D59,D63,D47)</f>
        <v>88299999.602980003</v>
      </c>
      <c r="E5" s="1074">
        <f>SUM(E6,E47,E54,E59,E63)</f>
        <v>43999999.602980003</v>
      </c>
      <c r="F5" s="1074">
        <f>SUM(F6,F54,F59,F63,F47)</f>
        <v>44293000</v>
      </c>
      <c r="G5" s="1102">
        <f>SUM(G6,G54,G59,G63,G47)</f>
        <v>7000</v>
      </c>
      <c r="H5" s="1081">
        <f>SUM(H6,H47,H54,H59,H63)</f>
        <v>111509000.43654799</v>
      </c>
      <c r="I5" s="1073">
        <f>D5-H5</f>
        <v>-23209000.833567992</v>
      </c>
      <c r="J5" s="1075"/>
      <c r="K5" s="1072"/>
      <c r="L5" s="1076"/>
      <c r="M5" s="1076"/>
      <c r="N5" s="1076"/>
      <c r="O5" s="1076"/>
      <c r="P5" s="1076"/>
      <c r="Q5" s="1076"/>
      <c r="R5" s="1076"/>
      <c r="S5" s="1077"/>
      <c r="T5" s="596"/>
    </row>
    <row r="6" spans="1:20" s="579" customFormat="1" ht="24" customHeight="1" thickTop="1">
      <c r="A6" s="873" t="s">
        <v>137</v>
      </c>
      <c r="B6" s="1517" t="s">
        <v>285</v>
      </c>
      <c r="C6" s="1518"/>
      <c r="D6" s="852">
        <f>D7+D26+D29</f>
        <v>37646479.602980003</v>
      </c>
      <c r="E6" s="1152">
        <f>E7+E26+E29</f>
        <v>37646479.602980003</v>
      </c>
      <c r="F6" s="1152">
        <f t="shared" ref="F6:G6" si="0">F26+F29</f>
        <v>0</v>
      </c>
      <c r="G6" s="1153">
        <f t="shared" si="0"/>
        <v>0</v>
      </c>
      <c r="H6" s="1138">
        <f>SUM(H7+H26+H29)</f>
        <v>33412000.436547998</v>
      </c>
      <c r="I6" s="1154">
        <f>SUM(D6-H6)</f>
        <v>4234479.1664320044</v>
      </c>
      <c r="J6" s="1139"/>
      <c r="K6" s="1140"/>
      <c r="L6" s="1141"/>
      <c r="M6" s="1140"/>
      <c r="N6" s="1140"/>
      <c r="O6" s="1140"/>
      <c r="P6" s="1140"/>
      <c r="Q6" s="1140"/>
      <c r="R6" s="1140"/>
      <c r="S6" s="1142"/>
      <c r="T6" s="645"/>
    </row>
    <row r="7" spans="1:20" s="581" customFormat="1" ht="24" customHeight="1">
      <c r="A7" s="700"/>
      <c r="B7" s="1026" t="s">
        <v>407</v>
      </c>
      <c r="C7" s="900" t="s">
        <v>287</v>
      </c>
      <c r="D7" s="851">
        <f>D8+D10+D17+D19</f>
        <v>23999999.602979999</v>
      </c>
      <c r="E7" s="1103">
        <f>E8+E10+E17+E19</f>
        <v>23999999.602979999</v>
      </c>
      <c r="F7" s="1103">
        <f>F8+F10+F17+F19</f>
        <v>0</v>
      </c>
      <c r="G7" s="1104">
        <f>G8+G10+G17+G19</f>
        <v>0</v>
      </c>
      <c r="H7" s="1082">
        <v>24000000.436547998</v>
      </c>
      <c r="I7" s="988">
        <f>D7-H7+1</f>
        <v>0.16643200069665909</v>
      </c>
      <c r="J7" s="1536"/>
      <c r="K7" s="1537"/>
      <c r="L7" s="1537"/>
      <c r="M7" s="1537"/>
      <c r="N7" s="1537"/>
      <c r="O7" s="1537"/>
      <c r="P7" s="1537"/>
      <c r="Q7" s="1537"/>
      <c r="R7" s="1537"/>
      <c r="S7" s="1538"/>
      <c r="T7" s="647" t="s">
        <v>216</v>
      </c>
    </row>
    <row r="8" spans="1:20" s="579" customFormat="1" ht="24" customHeight="1">
      <c r="A8" s="1053"/>
      <c r="B8" s="1031"/>
      <c r="C8" s="860" t="s">
        <v>408</v>
      </c>
      <c r="D8" s="850">
        <f>SUM(E8:G8)</f>
        <v>16758000</v>
      </c>
      <c r="E8" s="1105">
        <f>SUM(S9:S9)</f>
        <v>16758000</v>
      </c>
      <c r="F8" s="1105">
        <v>0</v>
      </c>
      <c r="G8" s="1106">
        <v>0</v>
      </c>
      <c r="H8" s="1083">
        <v>15685400</v>
      </c>
      <c r="I8" s="1000">
        <f>D8-H8</f>
        <v>1072600</v>
      </c>
      <c r="J8" s="1078"/>
      <c r="K8" s="1079"/>
      <c r="L8" s="1079"/>
      <c r="M8" s="1079"/>
      <c r="N8" s="1079"/>
      <c r="O8" s="1079"/>
      <c r="P8" s="1079"/>
      <c r="Q8" s="1079"/>
      <c r="R8" s="1079"/>
      <c r="S8" s="1019"/>
      <c r="T8" s="645"/>
    </row>
    <row r="9" spans="1:20" s="579" customFormat="1" ht="24" customHeight="1">
      <c r="A9" s="1054"/>
      <c r="B9" s="921"/>
      <c r="C9" s="895"/>
      <c r="D9" s="849"/>
      <c r="E9" s="1108"/>
      <c r="F9" s="1108"/>
      <c r="G9" s="1107"/>
      <c r="H9" s="1085"/>
      <c r="I9" s="922"/>
      <c r="J9" s="918" t="s">
        <v>421</v>
      </c>
      <c r="K9" s="879" t="s">
        <v>423</v>
      </c>
      <c r="L9" s="1165">
        <v>1862000</v>
      </c>
      <c r="M9" s="1166" t="s">
        <v>289</v>
      </c>
      <c r="N9" s="964">
        <v>1</v>
      </c>
      <c r="O9" s="1166" t="s">
        <v>289</v>
      </c>
      <c r="P9" s="1168">
        <v>9</v>
      </c>
      <c r="Q9" s="1166"/>
      <c r="R9" s="1166" t="s">
        <v>95</v>
      </c>
      <c r="S9" s="1050">
        <f>SUM(L9*N9*P9)</f>
        <v>16758000</v>
      </c>
      <c r="T9" s="645"/>
    </row>
    <row r="10" spans="1:20" s="579" customFormat="1" ht="24" customHeight="1">
      <c r="A10" s="1054"/>
      <c r="B10" s="921"/>
      <c r="C10" s="860" t="s">
        <v>409</v>
      </c>
      <c r="D10" s="850">
        <f>SUM(E10:G10)</f>
        <v>3281250</v>
      </c>
      <c r="E10" s="1105">
        <f>SUM(S12:S16)</f>
        <v>3281250</v>
      </c>
      <c r="F10" s="1105">
        <v>0</v>
      </c>
      <c r="G10" s="1106">
        <v>0</v>
      </c>
      <c r="H10" s="1086">
        <v>2646650</v>
      </c>
      <c r="I10" s="1000">
        <f>D10-H10</f>
        <v>634600</v>
      </c>
      <c r="J10" s="1015"/>
      <c r="K10" s="1016"/>
      <c r="L10" s="1017"/>
      <c r="M10" s="1018"/>
      <c r="N10" s="1018"/>
      <c r="O10" s="1018"/>
      <c r="P10" s="1018"/>
      <c r="Q10" s="1018"/>
      <c r="R10" s="1018"/>
      <c r="S10" s="1019"/>
      <c r="T10" s="645"/>
    </row>
    <row r="11" spans="1:20" s="579" customFormat="1" ht="24" customHeight="1">
      <c r="A11" s="1054"/>
      <c r="B11" s="921"/>
      <c r="C11" s="859"/>
      <c r="D11" s="849"/>
      <c r="E11" s="1108"/>
      <c r="F11" s="1108"/>
      <c r="G11" s="1107"/>
      <c r="H11" s="1087"/>
      <c r="I11" s="922"/>
      <c r="J11" s="1284" t="s">
        <v>425</v>
      </c>
      <c r="K11" s="843"/>
      <c r="L11" s="843"/>
      <c r="M11" s="843"/>
      <c r="N11" s="843"/>
      <c r="O11" s="843"/>
      <c r="P11" s="843"/>
      <c r="Q11" s="843"/>
      <c r="R11" s="843"/>
      <c r="S11" s="844"/>
      <c r="T11" s="645"/>
    </row>
    <row r="12" spans="1:20" s="579" customFormat="1" ht="24" customHeight="1">
      <c r="A12" s="1054"/>
      <c r="B12" s="921"/>
      <c r="C12" s="859"/>
      <c r="D12" s="849"/>
      <c r="E12" s="1108"/>
      <c r="F12" s="1108"/>
      <c r="G12" s="1107"/>
      <c r="H12" s="1087"/>
      <c r="I12" s="922"/>
      <c r="J12" s="1285" t="s">
        <v>422</v>
      </c>
      <c r="K12" s="910" t="s">
        <v>423</v>
      </c>
      <c r="L12" s="1286">
        <v>20000</v>
      </c>
      <c r="M12" s="1287" t="s">
        <v>289</v>
      </c>
      <c r="N12" s="1290">
        <v>2</v>
      </c>
      <c r="O12" s="1287" t="s">
        <v>289</v>
      </c>
      <c r="P12" s="1288">
        <v>9</v>
      </c>
      <c r="Q12" s="1287"/>
      <c r="R12" s="1287" t="s">
        <v>95</v>
      </c>
      <c r="S12" s="1289">
        <f>SUM(L12*N12*P12)</f>
        <v>360000</v>
      </c>
      <c r="T12" s="645"/>
    </row>
    <row r="13" spans="1:20" s="579" customFormat="1" ht="24" customHeight="1">
      <c r="A13" s="1054"/>
      <c r="B13" s="921"/>
      <c r="C13" s="907"/>
      <c r="D13" s="849"/>
      <c r="E13" s="1108"/>
      <c r="F13" s="1108"/>
      <c r="G13" s="1107"/>
      <c r="H13" s="1087"/>
      <c r="I13" s="922"/>
      <c r="J13" s="1285" t="s">
        <v>426</v>
      </c>
      <c r="K13" s="909"/>
      <c r="L13" s="909"/>
      <c r="M13" s="909"/>
      <c r="N13" s="909"/>
      <c r="O13" s="909"/>
      <c r="P13" s="909"/>
      <c r="Q13" s="909"/>
      <c r="R13" s="909"/>
      <c r="S13" s="861"/>
      <c r="T13" s="645"/>
    </row>
    <row r="14" spans="1:20" s="579" customFormat="1" ht="24" customHeight="1">
      <c r="A14" s="1054"/>
      <c r="B14" s="921"/>
      <c r="C14" s="907"/>
      <c r="D14" s="849"/>
      <c r="E14" s="1108"/>
      <c r="F14" s="1108"/>
      <c r="G14" s="1107"/>
      <c r="H14" s="1087"/>
      <c r="I14" s="922"/>
      <c r="J14" s="1285" t="s">
        <v>429</v>
      </c>
      <c r="K14" s="910" t="s">
        <v>423</v>
      </c>
      <c r="L14" s="1286">
        <f>ROUNDDOWN((L9)*15/209*1.5,-1)</f>
        <v>200450</v>
      </c>
      <c r="M14" s="1287" t="s">
        <v>289</v>
      </c>
      <c r="N14" s="1290">
        <v>1</v>
      </c>
      <c r="O14" s="1287" t="s">
        <v>289</v>
      </c>
      <c r="P14" s="1288">
        <v>9</v>
      </c>
      <c r="Q14" s="1287"/>
      <c r="R14" s="1287" t="s">
        <v>95</v>
      </c>
      <c r="S14" s="1289">
        <f>SUM(L14*N14*P14)</f>
        <v>1804050</v>
      </c>
      <c r="T14" s="645"/>
    </row>
    <row r="15" spans="1:20" s="579" customFormat="1" ht="24" customHeight="1">
      <c r="A15" s="1054"/>
      <c r="B15" s="921"/>
      <c r="C15" s="907"/>
      <c r="D15" s="849"/>
      <c r="E15" s="1108"/>
      <c r="F15" s="1108"/>
      <c r="G15" s="1107"/>
      <c r="H15" s="1087"/>
      <c r="I15" s="922"/>
      <c r="J15" s="1285" t="s">
        <v>410</v>
      </c>
      <c r="K15" s="909"/>
      <c r="L15" s="909"/>
      <c r="M15" s="909"/>
      <c r="N15" s="909"/>
      <c r="O15" s="909"/>
      <c r="P15" s="909"/>
      <c r="Q15" s="909"/>
      <c r="R15" s="909"/>
      <c r="S15" s="861"/>
      <c r="T15" s="645"/>
    </row>
    <row r="16" spans="1:20" s="579" customFormat="1" ht="24" customHeight="1">
      <c r="A16" s="1054"/>
      <c r="B16" s="921"/>
      <c r="C16" s="892"/>
      <c r="D16" s="877"/>
      <c r="E16" s="1109"/>
      <c r="F16" s="1109"/>
      <c r="G16" s="1110"/>
      <c r="H16" s="1088"/>
      <c r="I16" s="945"/>
      <c r="J16" s="946" t="s">
        <v>429</v>
      </c>
      <c r="K16" s="845" t="s">
        <v>423</v>
      </c>
      <c r="L16" s="948">
        <f>L9</f>
        <v>1862000</v>
      </c>
      <c r="M16" s="949" t="s">
        <v>289</v>
      </c>
      <c r="N16" s="1175">
        <v>0.6</v>
      </c>
      <c r="O16" s="949" t="s">
        <v>289</v>
      </c>
      <c r="P16" s="950">
        <v>1</v>
      </c>
      <c r="Q16" s="949"/>
      <c r="R16" s="949" t="s">
        <v>95</v>
      </c>
      <c r="S16" s="993">
        <f>SUM(L16*N16*P16)</f>
        <v>1117200</v>
      </c>
      <c r="T16" s="645"/>
    </row>
    <row r="17" spans="1:30" s="579" customFormat="1" ht="24" customHeight="1">
      <c r="A17" s="1054"/>
      <c r="B17" s="921"/>
      <c r="C17" s="858" t="s">
        <v>411</v>
      </c>
      <c r="D17" s="850">
        <f>SUM(E17:G17)</f>
        <v>1669937.5</v>
      </c>
      <c r="E17" s="1111">
        <f>SUM(S18:S18)</f>
        <v>1669937.5</v>
      </c>
      <c r="F17" s="1111">
        <v>0</v>
      </c>
      <c r="G17" s="1112">
        <v>0</v>
      </c>
      <c r="H17" s="1089">
        <v>2115929</v>
      </c>
      <c r="I17" s="1011">
        <f>D17-H17</f>
        <v>-445991.5</v>
      </c>
      <c r="J17" s="984"/>
      <c r="K17" s="985"/>
      <c r="L17" s="986"/>
      <c r="M17" s="987"/>
      <c r="N17" s="1012"/>
      <c r="O17" s="987"/>
      <c r="P17" s="1013"/>
      <c r="Q17" s="987"/>
      <c r="R17" s="987"/>
      <c r="S17" s="1014"/>
      <c r="T17" s="645"/>
    </row>
    <row r="18" spans="1:30" s="581" customFormat="1" ht="24" customHeight="1">
      <c r="A18" s="1054"/>
      <c r="B18" s="937"/>
      <c r="C18" s="907"/>
      <c r="D18" s="848"/>
      <c r="E18" s="847"/>
      <c r="F18" s="847"/>
      <c r="G18" s="1113"/>
      <c r="H18" s="1090"/>
      <c r="I18" s="952"/>
      <c r="J18" s="1292" t="s">
        <v>412</v>
      </c>
      <c r="K18" s="1291"/>
      <c r="L18" s="1293">
        <f>E8+E10</f>
        <v>20039250</v>
      </c>
      <c r="M18" s="1294" t="s">
        <v>289</v>
      </c>
      <c r="N18" s="1296" t="s">
        <v>413</v>
      </c>
      <c r="O18" s="1294"/>
      <c r="P18" s="1295"/>
      <c r="Q18" s="1294"/>
      <c r="R18" s="1294" t="s">
        <v>95</v>
      </c>
      <c r="S18" s="1297">
        <f>(L18/12)</f>
        <v>1669937.5</v>
      </c>
      <c r="T18" s="647"/>
      <c r="V18" s="579"/>
      <c r="X18" s="579"/>
    </row>
    <row r="19" spans="1:30" s="579" customFormat="1" ht="24" customHeight="1">
      <c r="A19" s="1054"/>
      <c r="B19" s="943"/>
      <c r="C19" s="860" t="s">
        <v>414</v>
      </c>
      <c r="D19" s="850">
        <f>SUM(E19:G19)</f>
        <v>2290812.10298</v>
      </c>
      <c r="E19" s="1105">
        <f>SUM(S21:S25)</f>
        <v>2290812.10298</v>
      </c>
      <c r="F19" s="1105">
        <v>0</v>
      </c>
      <c r="G19" s="1106">
        <v>0</v>
      </c>
      <c r="H19" s="1091">
        <v>3552021</v>
      </c>
      <c r="I19" s="1000">
        <v>0</v>
      </c>
      <c r="J19" s="1004"/>
      <c r="K19" s="1005"/>
      <c r="L19" s="1006"/>
      <c r="M19" s="1007"/>
      <c r="N19" s="1008"/>
      <c r="O19" s="1007"/>
      <c r="P19" s="1009"/>
      <c r="Q19" s="1007"/>
      <c r="R19" s="1007"/>
      <c r="S19" s="1010"/>
      <c r="T19" s="645"/>
    </row>
    <row r="20" spans="1:30" s="579" customFormat="1" ht="24" customHeight="1">
      <c r="A20" s="1054"/>
      <c r="B20" s="921"/>
      <c r="C20" s="895"/>
      <c r="D20" s="849"/>
      <c r="E20" s="1108"/>
      <c r="F20" s="1108"/>
      <c r="G20" s="1107"/>
      <c r="H20" s="1085"/>
      <c r="I20" s="922"/>
      <c r="J20" s="1298" t="s">
        <v>415</v>
      </c>
      <c r="K20" s="1299"/>
      <c r="L20" s="1300"/>
      <c r="M20" s="1301"/>
      <c r="N20" s="1302"/>
      <c r="O20" s="1301"/>
      <c r="P20" s="1303"/>
      <c r="Q20" s="1301"/>
      <c r="R20" s="1301"/>
      <c r="S20" s="1313"/>
      <c r="T20" s="645"/>
    </row>
    <row r="21" spans="1:30" s="579" customFormat="1" ht="24" customHeight="1">
      <c r="A21" s="1054"/>
      <c r="B21" s="921"/>
      <c r="C21" s="895"/>
      <c r="D21" s="849"/>
      <c r="E21" s="1108"/>
      <c r="F21" s="1108"/>
      <c r="G21" s="1107"/>
      <c r="H21" s="1085"/>
      <c r="I21" s="922"/>
      <c r="J21" s="1304" t="s">
        <v>416</v>
      </c>
      <c r="K21" s="1305"/>
      <c r="L21" s="1306">
        <f>E8+E10</f>
        <v>20039250</v>
      </c>
      <c r="M21" s="1307" t="s">
        <v>289</v>
      </c>
      <c r="N21" s="1314">
        <v>3.1199999999999999E-2</v>
      </c>
      <c r="O21" s="1307"/>
      <c r="P21" s="1308"/>
      <c r="Q21" s="1307"/>
      <c r="R21" s="1307" t="s">
        <v>95</v>
      </c>
      <c r="S21" s="1312">
        <f>L21*N21</f>
        <v>625224.6</v>
      </c>
      <c r="T21" s="645"/>
    </row>
    <row r="22" spans="1:30" s="579" customFormat="1" ht="24" customHeight="1">
      <c r="A22" s="1054"/>
      <c r="B22" s="921"/>
      <c r="C22" s="895"/>
      <c r="D22" s="849"/>
      <c r="E22" s="1108"/>
      <c r="F22" s="1108"/>
      <c r="G22" s="1107"/>
      <c r="H22" s="1085"/>
      <c r="I22" s="922"/>
      <c r="J22" s="1304" t="s">
        <v>417</v>
      </c>
      <c r="K22" s="1305"/>
      <c r="L22" s="1306">
        <f>S21</f>
        <v>625224.6</v>
      </c>
      <c r="M22" s="1307" t="s">
        <v>289</v>
      </c>
      <c r="N22" s="1314">
        <v>7.3800000000000004E-2</v>
      </c>
      <c r="O22" s="1307"/>
      <c r="P22" s="1309"/>
      <c r="Q22" s="1307"/>
      <c r="R22" s="1310" t="s">
        <v>95</v>
      </c>
      <c r="S22" s="1312">
        <f t="shared" ref="S22:S25" si="1">SUM(L22*N22)</f>
        <v>46141.57548</v>
      </c>
      <c r="T22" s="645"/>
    </row>
    <row r="23" spans="1:30" s="581" customFormat="1" ht="24" customHeight="1">
      <c r="A23" s="1054"/>
      <c r="B23" s="937"/>
      <c r="C23" s="895"/>
      <c r="D23" s="849"/>
      <c r="E23" s="1108"/>
      <c r="F23" s="1108"/>
      <c r="G23" s="1107"/>
      <c r="H23" s="1084"/>
      <c r="I23" s="922"/>
      <c r="J23" s="1304" t="s">
        <v>418</v>
      </c>
      <c r="K23" s="1305"/>
      <c r="L23" s="1306">
        <f>E8+E10</f>
        <v>20039250</v>
      </c>
      <c r="M23" s="1307" t="s">
        <v>289</v>
      </c>
      <c r="N23" s="1314">
        <v>4.4999999999999998E-2</v>
      </c>
      <c r="O23" s="1307"/>
      <c r="P23" s="1308"/>
      <c r="Q23" s="1307"/>
      <c r="R23" s="1307" t="s">
        <v>95</v>
      </c>
      <c r="S23" s="1312">
        <f>SUM(L23*N23)+276215</f>
        <v>1177981.25</v>
      </c>
      <c r="T23" s="647"/>
      <c r="V23" s="579"/>
      <c r="X23" s="579"/>
    </row>
    <row r="24" spans="1:30" s="581" customFormat="1" ht="24" customHeight="1">
      <c r="A24" s="1054"/>
      <c r="B24" s="937"/>
      <c r="C24" s="895"/>
      <c r="D24" s="849"/>
      <c r="E24" s="1108"/>
      <c r="F24" s="1108"/>
      <c r="G24" s="1107"/>
      <c r="H24" s="1084"/>
      <c r="I24" s="922"/>
      <c r="J24" s="1304" t="s">
        <v>419</v>
      </c>
      <c r="K24" s="1305"/>
      <c r="L24" s="1306">
        <f>E8+E10</f>
        <v>20039250</v>
      </c>
      <c r="M24" s="1307" t="s">
        <v>289</v>
      </c>
      <c r="N24" s="1314">
        <v>1.4999999999999999E-2</v>
      </c>
      <c r="O24" s="1307"/>
      <c r="P24" s="1308"/>
      <c r="Q24" s="1307"/>
      <c r="R24" s="1307" t="s">
        <v>95</v>
      </c>
      <c r="S24" s="1312">
        <f t="shared" si="1"/>
        <v>300588.75</v>
      </c>
      <c r="T24" s="647"/>
      <c r="V24" s="579"/>
      <c r="X24" s="579"/>
      <c r="AD24" s="647"/>
    </row>
    <row r="25" spans="1:30" s="581" customFormat="1" ht="24" customHeight="1">
      <c r="A25" s="1054"/>
      <c r="B25" s="937"/>
      <c r="C25" s="895"/>
      <c r="D25" s="849"/>
      <c r="E25" s="1108"/>
      <c r="F25" s="1108"/>
      <c r="G25" s="1107"/>
      <c r="H25" s="1084"/>
      <c r="I25" s="922"/>
      <c r="J25" s="1304" t="s">
        <v>420</v>
      </c>
      <c r="K25" s="1305"/>
      <c r="L25" s="1306">
        <f>E8+E10</f>
        <v>20039250</v>
      </c>
      <c r="M25" s="1307" t="s">
        <v>289</v>
      </c>
      <c r="N25" s="1314">
        <v>7.0299999999999998E-3</v>
      </c>
      <c r="O25" s="1307"/>
      <c r="P25" s="1311"/>
      <c r="Q25" s="1307"/>
      <c r="R25" s="1307" t="s">
        <v>95</v>
      </c>
      <c r="S25" s="1312">
        <f t="shared" si="1"/>
        <v>140875.92749999999</v>
      </c>
      <c r="T25" s="647"/>
      <c r="V25" s="579"/>
      <c r="X25" s="579"/>
      <c r="AD25" s="647"/>
    </row>
    <row r="26" spans="1:30" s="579" customFormat="1" ht="24" customHeight="1">
      <c r="A26" s="1053"/>
      <c r="B26" s="1026" t="s">
        <v>297</v>
      </c>
      <c r="C26" s="900" t="s">
        <v>287</v>
      </c>
      <c r="D26" s="846">
        <f>D27</f>
        <v>160000</v>
      </c>
      <c r="E26" s="871">
        <f t="shared" ref="E26:G26" si="2">E27</f>
        <v>160000</v>
      </c>
      <c r="F26" s="871">
        <f t="shared" si="2"/>
        <v>0</v>
      </c>
      <c r="G26" s="905">
        <f t="shared" si="2"/>
        <v>0</v>
      </c>
      <c r="H26" s="867">
        <f>H27</f>
        <v>160000</v>
      </c>
      <c r="I26" s="988">
        <f>D26-H26</f>
        <v>0</v>
      </c>
      <c r="J26" s="912"/>
      <c r="K26" s="866"/>
      <c r="L26" s="865"/>
      <c r="M26" s="864"/>
      <c r="N26" s="864"/>
      <c r="O26" s="864"/>
      <c r="P26" s="864"/>
      <c r="Q26" s="864"/>
      <c r="R26" s="864"/>
      <c r="S26" s="863"/>
      <c r="T26" s="645"/>
    </row>
    <row r="27" spans="1:30" s="579" customFormat="1" ht="24" customHeight="1">
      <c r="A27" s="1053"/>
      <c r="B27" s="1031"/>
      <c r="C27" s="860" t="s">
        <v>298</v>
      </c>
      <c r="D27" s="850">
        <f>SUM(E27:G27)</f>
        <v>160000</v>
      </c>
      <c r="E27" s="1105">
        <f>SUM(S28)</f>
        <v>160000</v>
      </c>
      <c r="F27" s="1105">
        <v>0</v>
      </c>
      <c r="G27" s="1106">
        <v>0</v>
      </c>
      <c r="H27" s="1083">
        <v>160000</v>
      </c>
      <c r="I27" s="1000">
        <f>D27-H27</f>
        <v>0</v>
      </c>
      <c r="J27" s="1020"/>
      <c r="K27" s="1005"/>
      <c r="L27" s="1006"/>
      <c r="M27" s="1007"/>
      <c r="N27" s="1021"/>
      <c r="O27" s="1007"/>
      <c r="P27" s="1008"/>
      <c r="Q27" s="1007"/>
      <c r="R27" s="1007"/>
      <c r="S27" s="1010"/>
      <c r="T27" s="645"/>
    </row>
    <row r="28" spans="1:30" s="581" customFormat="1" ht="24" customHeight="1" thickBot="1">
      <c r="A28" s="1220"/>
      <c r="B28" s="1221"/>
      <c r="C28" s="894"/>
      <c r="D28" s="1218"/>
      <c r="E28" s="883"/>
      <c r="F28" s="883"/>
      <c r="G28" s="882"/>
      <c r="H28" s="1179"/>
      <c r="I28" s="1180"/>
      <c r="J28" s="1222" t="s">
        <v>335</v>
      </c>
      <c r="K28" s="1223"/>
      <c r="L28" s="1224">
        <v>10000</v>
      </c>
      <c r="M28" s="1225" t="s">
        <v>289</v>
      </c>
      <c r="N28" s="1226">
        <v>4</v>
      </c>
      <c r="O28" s="1225" t="s">
        <v>289</v>
      </c>
      <c r="P28" s="1227">
        <v>4</v>
      </c>
      <c r="Q28" s="1225"/>
      <c r="R28" s="1225" t="s">
        <v>95</v>
      </c>
      <c r="S28" s="1228">
        <f>SUM(L28*N28*P28)</f>
        <v>160000</v>
      </c>
      <c r="T28" s="647"/>
    </row>
    <row r="29" spans="1:30" s="581" customFormat="1" ht="24" customHeight="1">
      <c r="A29" s="1229"/>
      <c r="B29" s="1230" t="s">
        <v>323</v>
      </c>
      <c r="C29" s="1231" t="s">
        <v>287</v>
      </c>
      <c r="D29" s="1232">
        <f>D30+D37+D40+D44</f>
        <v>13486480</v>
      </c>
      <c r="E29" s="1233">
        <f>E30+E37+E40+E44</f>
        <v>13486480</v>
      </c>
      <c r="F29" s="1233">
        <f>F30+F37+F40+F44</f>
        <v>0</v>
      </c>
      <c r="G29" s="1234">
        <f>G30+G37+G40+G44</f>
        <v>0</v>
      </c>
      <c r="H29" s="1235">
        <f>H30+H37+H40+H44</f>
        <v>9252000</v>
      </c>
      <c r="I29" s="1236">
        <f>D29-H29</f>
        <v>4234480</v>
      </c>
      <c r="J29" s="1514"/>
      <c r="K29" s="1515"/>
      <c r="L29" s="1515"/>
      <c r="M29" s="1515"/>
      <c r="N29" s="1515"/>
      <c r="O29" s="1515"/>
      <c r="P29" s="1515"/>
      <c r="Q29" s="1515"/>
      <c r="R29" s="1515"/>
      <c r="S29" s="1516"/>
      <c r="T29" s="647" t="s">
        <v>83</v>
      </c>
    </row>
    <row r="30" spans="1:30" s="579" customFormat="1" ht="24" customHeight="1">
      <c r="A30" s="1053"/>
      <c r="B30" s="1031"/>
      <c r="C30" s="860" t="s">
        <v>324</v>
      </c>
      <c r="D30" s="850">
        <f>SUM(E30:G30)</f>
        <v>4209600</v>
      </c>
      <c r="E30" s="1105">
        <f>SUM(S31:S36)</f>
        <v>4209600</v>
      </c>
      <c r="F30" s="1105">
        <v>0</v>
      </c>
      <c r="G30" s="1106">
        <v>0</v>
      </c>
      <c r="H30" s="1083">
        <v>4289600</v>
      </c>
      <c r="I30" s="1000">
        <f>D30-H30</f>
        <v>-80000</v>
      </c>
      <c r="J30" s="1078"/>
      <c r="K30" s="1079"/>
      <c r="L30" s="1079"/>
      <c r="M30" s="1079"/>
      <c r="N30" s="1079"/>
      <c r="O30" s="1079"/>
      <c r="P30" s="1079"/>
      <c r="Q30" s="1079"/>
      <c r="R30" s="1079"/>
      <c r="S30" s="1019"/>
      <c r="T30" s="645"/>
    </row>
    <row r="31" spans="1:30" s="579" customFormat="1" ht="24" customHeight="1">
      <c r="A31" s="1054"/>
      <c r="B31" s="921"/>
      <c r="C31" s="895"/>
      <c r="D31" s="849"/>
      <c r="E31" s="1108"/>
      <c r="F31" s="1108"/>
      <c r="G31" s="1107"/>
      <c r="H31" s="1085"/>
      <c r="I31" s="922"/>
      <c r="J31" s="923" t="s">
        <v>325</v>
      </c>
      <c r="K31" s="924"/>
      <c r="L31" s="925">
        <v>40800</v>
      </c>
      <c r="M31" s="926" t="s">
        <v>289</v>
      </c>
      <c r="N31" s="927">
        <v>1</v>
      </c>
      <c r="O31" s="926" t="s">
        <v>289</v>
      </c>
      <c r="P31" s="928">
        <v>12</v>
      </c>
      <c r="Q31" s="926"/>
      <c r="R31" s="926" t="s">
        <v>95</v>
      </c>
      <c r="S31" s="991">
        <f>SUM(L31*N31*P31)</f>
        <v>489600</v>
      </c>
      <c r="T31" s="645"/>
    </row>
    <row r="32" spans="1:30" s="579" customFormat="1" ht="24" customHeight="1">
      <c r="A32" s="1054"/>
      <c r="B32" s="921"/>
      <c r="C32" s="895"/>
      <c r="D32" s="849"/>
      <c r="E32" s="1108"/>
      <c r="F32" s="1108"/>
      <c r="G32" s="1107"/>
      <c r="H32" s="1085"/>
      <c r="I32" s="922"/>
      <c r="J32" s="929" t="s">
        <v>367</v>
      </c>
      <c r="K32" s="930"/>
      <c r="L32" s="931">
        <v>50000</v>
      </c>
      <c r="M32" s="932" t="s">
        <v>289</v>
      </c>
      <c r="N32" s="933">
        <v>4</v>
      </c>
      <c r="O32" s="932" t="s">
        <v>289</v>
      </c>
      <c r="P32" s="934">
        <v>12</v>
      </c>
      <c r="Q32" s="932"/>
      <c r="R32" s="932" t="s">
        <v>95</v>
      </c>
      <c r="S32" s="990">
        <f>SUM(L32*N32*P32)</f>
        <v>2400000</v>
      </c>
      <c r="T32" s="645"/>
    </row>
    <row r="33" spans="1:24" s="579" customFormat="1" ht="24" customHeight="1">
      <c r="A33" s="1054"/>
      <c r="B33" s="921"/>
      <c r="C33" s="895"/>
      <c r="D33" s="849"/>
      <c r="E33" s="1108"/>
      <c r="F33" s="1108"/>
      <c r="G33" s="1107"/>
      <c r="H33" s="1085"/>
      <c r="I33" s="922"/>
      <c r="J33" s="929" t="s">
        <v>438</v>
      </c>
      <c r="K33" s="930"/>
      <c r="L33" s="931">
        <v>100000</v>
      </c>
      <c r="M33" s="932" t="s">
        <v>289</v>
      </c>
      <c r="N33" s="935">
        <v>4</v>
      </c>
      <c r="O33" s="932"/>
      <c r="P33" s="935"/>
      <c r="Q33" s="932"/>
      <c r="R33" s="936" t="s">
        <v>95</v>
      </c>
      <c r="S33" s="990">
        <f>SUM(L33*N33)</f>
        <v>400000</v>
      </c>
      <c r="T33" s="645"/>
    </row>
    <row r="34" spans="1:24" s="917" customFormat="1" ht="24" customHeight="1">
      <c r="A34" s="1054"/>
      <c r="B34" s="921"/>
      <c r="C34" s="895"/>
      <c r="D34" s="849"/>
      <c r="E34" s="1108"/>
      <c r="F34" s="1108"/>
      <c r="G34" s="1107"/>
      <c r="H34" s="1084"/>
      <c r="I34" s="922"/>
      <c r="J34" s="929" t="s">
        <v>434</v>
      </c>
      <c r="K34" s="930"/>
      <c r="L34" s="931">
        <v>10000</v>
      </c>
      <c r="M34" s="932" t="s">
        <v>289</v>
      </c>
      <c r="N34" s="934">
        <v>4</v>
      </c>
      <c r="O34" s="932"/>
      <c r="P34" s="934"/>
      <c r="Q34" s="932"/>
      <c r="R34" s="932" t="s">
        <v>95</v>
      </c>
      <c r="S34" s="990">
        <f>SUM(L34*N34)</f>
        <v>40000</v>
      </c>
      <c r="T34" s="983"/>
    </row>
    <row r="35" spans="1:24" s="581" customFormat="1" ht="24" customHeight="1">
      <c r="A35" s="1054"/>
      <c r="B35" s="937"/>
      <c r="C35" s="895"/>
      <c r="D35" s="849"/>
      <c r="E35" s="1108"/>
      <c r="F35" s="1108"/>
      <c r="G35" s="1107"/>
      <c r="H35" s="1084"/>
      <c r="I35" s="922"/>
      <c r="J35" s="929" t="s">
        <v>336</v>
      </c>
      <c r="K35" s="930"/>
      <c r="L35" s="931">
        <v>200000</v>
      </c>
      <c r="M35" s="932" t="s">
        <v>289</v>
      </c>
      <c r="N35" s="933">
        <v>1</v>
      </c>
      <c r="O35" s="932" t="s">
        <v>289</v>
      </c>
      <c r="P35" s="934">
        <v>2</v>
      </c>
      <c r="Q35" s="932"/>
      <c r="R35" s="932" t="s">
        <v>95</v>
      </c>
      <c r="S35" s="990">
        <f>SUM(L35*N35*P35)</f>
        <v>400000</v>
      </c>
      <c r="T35" s="647"/>
      <c r="V35" s="579"/>
      <c r="X35" s="579"/>
    </row>
    <row r="36" spans="1:24" s="581" customFormat="1" ht="24" customHeight="1">
      <c r="A36" s="1054"/>
      <c r="B36" s="937"/>
      <c r="C36" s="895"/>
      <c r="D36" s="849"/>
      <c r="E36" s="1108"/>
      <c r="F36" s="1108"/>
      <c r="G36" s="1107"/>
      <c r="H36" s="1084"/>
      <c r="I36" s="922"/>
      <c r="J36" s="929" t="s">
        <v>439</v>
      </c>
      <c r="K36" s="930"/>
      <c r="L36" s="931">
        <v>40000</v>
      </c>
      <c r="M36" s="932" t="s">
        <v>289</v>
      </c>
      <c r="N36" s="933">
        <v>1</v>
      </c>
      <c r="O36" s="932" t="s">
        <v>289</v>
      </c>
      <c r="P36" s="953">
        <v>12</v>
      </c>
      <c r="Q36" s="932"/>
      <c r="R36" s="932" t="s">
        <v>95</v>
      </c>
      <c r="S36" s="990">
        <f>SUM(L36*N36*P36)</f>
        <v>480000</v>
      </c>
      <c r="T36" s="647"/>
      <c r="V36" s="579"/>
      <c r="X36" s="579"/>
    </row>
    <row r="37" spans="1:24" s="579" customFormat="1" ht="24" customHeight="1">
      <c r="A37" s="1054"/>
      <c r="B37" s="921"/>
      <c r="C37" s="860" t="s">
        <v>326</v>
      </c>
      <c r="D37" s="850">
        <f>SUM(E37:G37)</f>
        <v>1098000</v>
      </c>
      <c r="E37" s="1105">
        <f>SUM(S38:S39)</f>
        <v>1098000</v>
      </c>
      <c r="F37" s="1105">
        <v>0</v>
      </c>
      <c r="G37" s="1106">
        <v>0</v>
      </c>
      <c r="H37" s="1086">
        <v>830400</v>
      </c>
      <c r="I37" s="1000">
        <f>D37-H37</f>
        <v>267600</v>
      </c>
      <c r="J37" s="1015"/>
      <c r="K37" s="1016"/>
      <c r="L37" s="1017"/>
      <c r="M37" s="1018"/>
      <c r="N37" s="1018"/>
      <c r="O37" s="1018"/>
      <c r="P37" s="1018"/>
      <c r="Q37" s="1018"/>
      <c r="R37" s="1018"/>
      <c r="S37" s="1019"/>
      <c r="T37" s="645"/>
    </row>
    <row r="38" spans="1:24" s="579" customFormat="1" ht="24" customHeight="1">
      <c r="A38" s="1054"/>
      <c r="B38" s="921"/>
      <c r="C38" s="907"/>
      <c r="D38" s="849"/>
      <c r="E38" s="1108"/>
      <c r="F38" s="1108"/>
      <c r="G38" s="1107"/>
      <c r="H38" s="1087"/>
      <c r="I38" s="922"/>
      <c r="J38" s="1315" t="s">
        <v>368</v>
      </c>
      <c r="K38" s="1316"/>
      <c r="L38" s="1317">
        <v>85000</v>
      </c>
      <c r="M38" s="1318" t="s">
        <v>289</v>
      </c>
      <c r="N38" s="1319">
        <v>12</v>
      </c>
      <c r="O38" s="1318"/>
      <c r="P38" s="1325"/>
      <c r="Q38" s="1318"/>
      <c r="R38" s="1318" t="s">
        <v>95</v>
      </c>
      <c r="S38" s="1327">
        <f>SUM(L38*N38)</f>
        <v>1020000</v>
      </c>
      <c r="T38" s="645"/>
    </row>
    <row r="39" spans="1:24" s="917" customFormat="1" ht="24" customHeight="1">
      <c r="A39" s="1054"/>
      <c r="B39" s="921"/>
      <c r="C39" s="907"/>
      <c r="D39" s="849"/>
      <c r="E39" s="1108"/>
      <c r="F39" s="1108"/>
      <c r="G39" s="1107"/>
      <c r="H39" s="1087"/>
      <c r="I39" s="922"/>
      <c r="J39" s="1320" t="s">
        <v>369</v>
      </c>
      <c r="K39" s="1321"/>
      <c r="L39" s="1322">
        <v>2600</v>
      </c>
      <c r="M39" s="1323" t="s">
        <v>289</v>
      </c>
      <c r="N39" s="881">
        <v>30</v>
      </c>
      <c r="O39" s="1323" t="s">
        <v>289</v>
      </c>
      <c r="P39" s="1324">
        <v>4</v>
      </c>
      <c r="Q39" s="1323"/>
      <c r="R39" s="1323" t="s">
        <v>95</v>
      </c>
      <c r="S39" s="1326">
        <f>SUM(L39*N39)</f>
        <v>78000</v>
      </c>
      <c r="T39" s="983"/>
    </row>
    <row r="40" spans="1:24" s="579" customFormat="1" ht="24" customHeight="1">
      <c r="A40" s="1054"/>
      <c r="B40" s="921"/>
      <c r="C40" s="860" t="s">
        <v>327</v>
      </c>
      <c r="D40" s="850">
        <f>SUM(E40:G40)</f>
        <v>3250000</v>
      </c>
      <c r="E40" s="1116">
        <f>SUM(S41:S43)</f>
        <v>3250000</v>
      </c>
      <c r="F40" s="1116">
        <v>0</v>
      </c>
      <c r="G40" s="1117">
        <v>0</v>
      </c>
      <c r="H40" s="880">
        <v>1720000</v>
      </c>
      <c r="I40" s="1000">
        <f>D40-H40</f>
        <v>1530000</v>
      </c>
      <c r="J40" s="1004"/>
      <c r="K40" s="1005"/>
      <c r="L40" s="1006"/>
      <c r="M40" s="1007"/>
      <c r="N40" s="868"/>
      <c r="O40" s="1007"/>
      <c r="P40" s="1008"/>
      <c r="Q40" s="1007"/>
      <c r="R40" s="1007"/>
      <c r="S40" s="872"/>
      <c r="T40" s="645"/>
    </row>
    <row r="41" spans="1:24" s="581" customFormat="1" ht="24" customHeight="1">
      <c r="A41" s="1054"/>
      <c r="B41" s="937"/>
      <c r="C41" s="907"/>
      <c r="D41" s="848"/>
      <c r="E41" s="847"/>
      <c r="F41" s="847"/>
      <c r="G41" s="1113"/>
      <c r="H41" s="1090"/>
      <c r="I41" s="952"/>
      <c r="J41" s="1328" t="s">
        <v>292</v>
      </c>
      <c r="K41" s="1329"/>
      <c r="L41" s="1332">
        <v>95000</v>
      </c>
      <c r="M41" s="1333" t="s">
        <v>289</v>
      </c>
      <c r="N41" s="1339">
        <v>2</v>
      </c>
      <c r="O41" s="1333"/>
      <c r="P41" s="1340"/>
      <c r="Q41" s="1333"/>
      <c r="R41" s="1333" t="s">
        <v>95</v>
      </c>
      <c r="S41" s="1343">
        <f>SUM(L41*N41)</f>
        <v>190000</v>
      </c>
      <c r="T41" s="647"/>
      <c r="V41" s="579"/>
      <c r="X41" s="579"/>
    </row>
    <row r="42" spans="1:24" s="579" customFormat="1" ht="24" customHeight="1">
      <c r="A42" s="1054"/>
      <c r="B42" s="943"/>
      <c r="C42" s="907"/>
      <c r="D42" s="849"/>
      <c r="E42" s="1108"/>
      <c r="F42" s="1108"/>
      <c r="G42" s="1107"/>
      <c r="H42" s="1085"/>
      <c r="I42" s="1066"/>
      <c r="J42" s="1330" t="s">
        <v>370</v>
      </c>
      <c r="K42" s="1331"/>
      <c r="L42" s="1332">
        <v>1500000</v>
      </c>
      <c r="M42" s="1333" t="s">
        <v>289</v>
      </c>
      <c r="N42" s="1339">
        <v>2</v>
      </c>
      <c r="O42" s="1333" t="s">
        <v>289</v>
      </c>
      <c r="P42" s="1334">
        <v>1</v>
      </c>
      <c r="Q42" s="1333"/>
      <c r="R42" s="1333" t="s">
        <v>95</v>
      </c>
      <c r="S42" s="1343">
        <f>SUM(L42*N42*P42)</f>
        <v>3000000</v>
      </c>
      <c r="T42" s="645"/>
    </row>
    <row r="43" spans="1:24" s="579" customFormat="1" ht="24" customHeight="1">
      <c r="A43" s="1054"/>
      <c r="B43" s="943"/>
      <c r="C43" s="907"/>
      <c r="D43" s="849"/>
      <c r="E43" s="1108"/>
      <c r="F43" s="1108">
        <v>0</v>
      </c>
      <c r="G43" s="1107"/>
      <c r="H43" s="1085"/>
      <c r="I43" s="1066"/>
      <c r="J43" s="1335" t="s">
        <v>371</v>
      </c>
      <c r="K43" s="1336"/>
      <c r="L43" s="1337">
        <v>30000</v>
      </c>
      <c r="M43" s="1338" t="s">
        <v>289</v>
      </c>
      <c r="N43" s="1341">
        <v>2</v>
      </c>
      <c r="O43" s="1338" t="s">
        <v>289</v>
      </c>
      <c r="P43" s="1342">
        <v>1</v>
      </c>
      <c r="Q43" s="1338"/>
      <c r="R43" s="1338" t="s">
        <v>95</v>
      </c>
      <c r="S43" s="1344">
        <f>SUM(L43*N43*P43)</f>
        <v>60000</v>
      </c>
      <c r="T43" s="645"/>
    </row>
    <row r="44" spans="1:24" s="579" customFormat="1" ht="24" customHeight="1">
      <c r="A44" s="1054"/>
      <c r="B44" s="943"/>
      <c r="C44" s="860" t="s">
        <v>328</v>
      </c>
      <c r="D44" s="850">
        <f>SUM(E44:G44)</f>
        <v>4928880</v>
      </c>
      <c r="E44" s="1105">
        <f>SUM(S45:S46)</f>
        <v>4928880</v>
      </c>
      <c r="F44" s="1105">
        <v>0</v>
      </c>
      <c r="G44" s="1106">
        <v>0</v>
      </c>
      <c r="H44" s="1091">
        <v>2412000</v>
      </c>
      <c r="I44" s="1000">
        <f>D44-H44</f>
        <v>2516880</v>
      </c>
      <c r="J44" s="1004"/>
      <c r="K44" s="1005"/>
      <c r="L44" s="1006"/>
      <c r="M44" s="1007"/>
      <c r="N44" s="1008"/>
      <c r="O44" s="1007"/>
      <c r="P44" s="1009"/>
      <c r="Q44" s="1007"/>
      <c r="R44" s="1007"/>
      <c r="S44" s="1010"/>
      <c r="T44" s="645"/>
    </row>
    <row r="45" spans="1:24" s="579" customFormat="1" ht="24" customHeight="1">
      <c r="A45" s="1054"/>
      <c r="B45" s="943"/>
      <c r="C45" s="907"/>
      <c r="D45" s="849"/>
      <c r="E45" s="1108"/>
      <c r="F45" s="1108"/>
      <c r="G45" s="1107"/>
      <c r="H45" s="1084"/>
      <c r="I45" s="969"/>
      <c r="J45" s="1345" t="s">
        <v>372</v>
      </c>
      <c r="K45" s="1346"/>
      <c r="L45" s="1347">
        <v>1438</v>
      </c>
      <c r="M45" s="1348" t="s">
        <v>289</v>
      </c>
      <c r="N45" s="1356">
        <v>115</v>
      </c>
      <c r="O45" s="1348" t="s">
        <v>289</v>
      </c>
      <c r="P45" s="1354">
        <v>24</v>
      </c>
      <c r="Q45" s="1348"/>
      <c r="R45" s="1348" t="s">
        <v>95</v>
      </c>
      <c r="S45" s="1358">
        <f>SUM(L45*N45*P45)</f>
        <v>3968880</v>
      </c>
      <c r="T45" s="645"/>
    </row>
    <row r="46" spans="1:24" s="579" customFormat="1" ht="24" customHeight="1">
      <c r="A46" s="1054"/>
      <c r="B46" s="943"/>
      <c r="C46" s="895"/>
      <c r="D46" s="849"/>
      <c r="E46" s="1108"/>
      <c r="F46" s="1108"/>
      <c r="G46" s="1107"/>
      <c r="H46" s="1084"/>
      <c r="I46" s="922"/>
      <c r="J46" s="1349" t="s">
        <v>373</v>
      </c>
      <c r="K46" s="1350"/>
      <c r="L46" s="1351">
        <v>120000</v>
      </c>
      <c r="M46" s="1352" t="s">
        <v>289</v>
      </c>
      <c r="N46" s="1355">
        <v>2</v>
      </c>
      <c r="O46" s="1352" t="s">
        <v>289</v>
      </c>
      <c r="P46" s="1353">
        <v>4</v>
      </c>
      <c r="Q46" s="1352"/>
      <c r="R46" s="1352" t="s">
        <v>95</v>
      </c>
      <c r="S46" s="1357">
        <f>SUM(L46*N46*P46)</f>
        <v>960000</v>
      </c>
      <c r="T46" s="645"/>
    </row>
    <row r="47" spans="1:24" s="579" customFormat="1" ht="24" customHeight="1">
      <c r="A47" s="1143" t="s">
        <v>378</v>
      </c>
      <c r="B47" s="1534" t="s">
        <v>285</v>
      </c>
      <c r="C47" s="1535"/>
      <c r="D47" s="876">
        <f>D48</f>
        <v>5681520</v>
      </c>
      <c r="E47" s="1155">
        <f>E48</f>
        <v>5681520</v>
      </c>
      <c r="F47" s="1155">
        <f t="shared" ref="F47:G47" si="3">F48</f>
        <v>0</v>
      </c>
      <c r="G47" s="1156">
        <f t="shared" si="3"/>
        <v>0</v>
      </c>
      <c r="H47" s="1157">
        <f>H48</f>
        <v>10000000</v>
      </c>
      <c r="I47" s="862">
        <f>D47-H47</f>
        <v>-4318480</v>
      </c>
      <c r="J47" s="1185"/>
      <c r="K47" s="1182"/>
      <c r="L47" s="1186"/>
      <c r="M47" s="1187"/>
      <c r="N47" s="1187"/>
      <c r="O47" s="1187"/>
      <c r="P47" s="1187"/>
      <c r="Q47" s="1187"/>
      <c r="R47" s="1187"/>
      <c r="S47" s="911"/>
      <c r="T47" s="645"/>
    </row>
    <row r="48" spans="1:24" s="579" customFormat="1" ht="24" customHeight="1">
      <c r="A48" s="1192"/>
      <c r="B48" s="1026" t="s">
        <v>379</v>
      </c>
      <c r="C48" s="900" t="s">
        <v>287</v>
      </c>
      <c r="D48" s="904">
        <f>D49+D52</f>
        <v>5681520</v>
      </c>
      <c r="E48" s="1114">
        <f>E49+E52</f>
        <v>5681520</v>
      </c>
      <c r="F48" s="1114">
        <f t="shared" ref="F48:G48" si="4">F49+F52</f>
        <v>0</v>
      </c>
      <c r="G48" s="1115">
        <f t="shared" si="4"/>
        <v>0</v>
      </c>
      <c r="H48" s="1092">
        <f>H49+H52</f>
        <v>10000000</v>
      </c>
      <c r="I48" s="988">
        <f>D48-H48</f>
        <v>-4318480</v>
      </c>
      <c r="J48" s="989"/>
      <c r="K48" s="1183"/>
      <c r="L48" s="1022"/>
      <c r="M48" s="1023"/>
      <c r="N48" s="1023"/>
      <c r="O48" s="1023"/>
      <c r="P48" s="1023"/>
      <c r="Q48" s="1023"/>
      <c r="R48" s="1023"/>
      <c r="S48" s="1024"/>
      <c r="T48" s="645"/>
    </row>
    <row r="49" spans="1:22" s="579" customFormat="1" ht="24" customHeight="1">
      <c r="A49" s="1054"/>
      <c r="B49" s="1027"/>
      <c r="C49" s="860" t="s">
        <v>380</v>
      </c>
      <c r="D49" s="850">
        <f>SUM(E49:G49)</f>
        <v>2000000</v>
      </c>
      <c r="E49" s="1116">
        <f>SUM(S50:S51)</f>
        <v>2000000</v>
      </c>
      <c r="F49" s="1116">
        <v>0</v>
      </c>
      <c r="G49" s="1117">
        <v>0</v>
      </c>
      <c r="H49" s="1093">
        <v>4000000</v>
      </c>
      <c r="I49" s="1000">
        <f>D49-H49</f>
        <v>-2000000</v>
      </c>
      <c r="J49" s="1001"/>
      <c r="K49" s="1002"/>
      <c r="L49" s="1002"/>
      <c r="M49" s="1002"/>
      <c r="N49" s="1002"/>
      <c r="O49" s="1002"/>
      <c r="P49" s="1002"/>
      <c r="Q49" s="1002"/>
      <c r="R49" s="1002"/>
      <c r="S49" s="1003"/>
      <c r="T49" s="645"/>
    </row>
    <row r="50" spans="1:22" s="579" customFormat="1" ht="24" customHeight="1">
      <c r="A50" s="1054"/>
      <c r="B50" s="1033"/>
      <c r="C50" s="907"/>
      <c r="D50" s="849"/>
      <c r="E50" s="1108"/>
      <c r="F50" s="1108"/>
      <c r="G50" s="1107"/>
      <c r="H50" s="1085"/>
      <c r="I50" s="1035"/>
      <c r="J50" s="1363" t="s">
        <v>436</v>
      </c>
      <c r="K50" s="1365"/>
      <c r="L50" s="1359">
        <v>1000000</v>
      </c>
      <c r="M50" s="1360" t="s">
        <v>289</v>
      </c>
      <c r="N50" s="1361">
        <v>1</v>
      </c>
      <c r="O50" s="1360"/>
      <c r="P50" s="1361"/>
      <c r="Q50" s="1360"/>
      <c r="R50" s="1362" t="s">
        <v>95</v>
      </c>
      <c r="S50" s="1364">
        <f>L50*N50</f>
        <v>1000000</v>
      </c>
      <c r="T50" s="645"/>
    </row>
    <row r="51" spans="1:22" s="917" customFormat="1" ht="24" customHeight="1">
      <c r="A51" s="1054"/>
      <c r="B51" s="1033"/>
      <c r="C51" s="907"/>
      <c r="D51" s="849"/>
      <c r="E51" s="1108"/>
      <c r="F51" s="1108"/>
      <c r="G51" s="1107"/>
      <c r="H51" s="1085"/>
      <c r="I51" s="1035"/>
      <c r="J51" s="958" t="s">
        <v>437</v>
      </c>
      <c r="K51" s="959"/>
      <c r="L51" s="948">
        <v>1000000</v>
      </c>
      <c r="M51" s="949" t="s">
        <v>289</v>
      </c>
      <c r="N51" s="954">
        <v>1</v>
      </c>
      <c r="O51" s="949"/>
      <c r="P51" s="954"/>
      <c r="Q51" s="949"/>
      <c r="R51" s="903" t="s">
        <v>95</v>
      </c>
      <c r="S51" s="993">
        <f>L51*N51</f>
        <v>1000000</v>
      </c>
      <c r="T51" s="983"/>
    </row>
    <row r="52" spans="1:22" s="579" customFormat="1" ht="24" customHeight="1">
      <c r="A52" s="1054"/>
      <c r="B52" s="1031"/>
      <c r="C52" s="860" t="s">
        <v>381</v>
      </c>
      <c r="D52" s="850">
        <f>SUM(E52:G52)</f>
        <v>3681520</v>
      </c>
      <c r="E52" s="1116">
        <f>SUM(S53)</f>
        <v>3681520</v>
      </c>
      <c r="F52" s="1116">
        <v>0</v>
      </c>
      <c r="G52" s="1117">
        <v>0</v>
      </c>
      <c r="H52" s="1093">
        <v>6000000</v>
      </c>
      <c r="I52" s="1000">
        <f>D52-H52</f>
        <v>-2318480</v>
      </c>
      <c r="J52" s="1001"/>
      <c r="K52" s="1002"/>
      <c r="L52" s="1002"/>
      <c r="M52" s="1002"/>
      <c r="N52" s="1002"/>
      <c r="O52" s="1002"/>
      <c r="P52" s="1002"/>
      <c r="Q52" s="1002"/>
      <c r="R52" s="1002"/>
      <c r="S52" s="1003"/>
      <c r="T52" s="645"/>
    </row>
    <row r="53" spans="1:22" s="579" customFormat="1" ht="24" customHeight="1" thickBot="1">
      <c r="A53" s="855"/>
      <c r="B53" s="1028"/>
      <c r="C53" s="901"/>
      <c r="D53" s="1218"/>
      <c r="E53" s="883"/>
      <c r="F53" s="883"/>
      <c r="G53" s="882"/>
      <c r="H53" s="1097"/>
      <c r="I53" s="1237"/>
      <c r="J53" s="1366" t="s">
        <v>382</v>
      </c>
      <c r="K53" s="1367"/>
      <c r="L53" s="1224">
        <v>3681520</v>
      </c>
      <c r="M53" s="1225" t="s">
        <v>289</v>
      </c>
      <c r="N53" s="1238">
        <v>1</v>
      </c>
      <c r="O53" s="1225" t="s">
        <v>289</v>
      </c>
      <c r="P53" s="1227">
        <v>1</v>
      </c>
      <c r="Q53" s="1225"/>
      <c r="R53" s="1225" t="s">
        <v>95</v>
      </c>
      <c r="S53" s="1228">
        <f>SUM(L53*N53*P53)</f>
        <v>3681520</v>
      </c>
      <c r="T53" s="645"/>
    </row>
    <row r="54" spans="1:22" s="579" customFormat="1" ht="24" customHeight="1">
      <c r="A54" s="1151" t="s">
        <v>329</v>
      </c>
      <c r="B54" s="1512" t="s">
        <v>285</v>
      </c>
      <c r="C54" s="1513"/>
      <c r="D54" s="875">
        <f>D55</f>
        <v>31692000</v>
      </c>
      <c r="E54" s="1158">
        <f t="shared" ref="E54:G55" si="5">E55</f>
        <v>672000</v>
      </c>
      <c r="F54" s="1158">
        <f t="shared" si="5"/>
        <v>31020000</v>
      </c>
      <c r="G54" s="1159">
        <f t="shared" si="5"/>
        <v>0</v>
      </c>
      <c r="H54" s="1144">
        <f>H55</f>
        <v>59080000</v>
      </c>
      <c r="I54" s="1145">
        <f>D54-H54</f>
        <v>-27388000</v>
      </c>
      <c r="J54" s="1146"/>
      <c r="K54" s="1147"/>
      <c r="L54" s="1148"/>
      <c r="M54" s="1149"/>
      <c r="N54" s="1149"/>
      <c r="O54" s="1149"/>
      <c r="P54" s="1149"/>
      <c r="Q54" s="1149"/>
      <c r="R54" s="1149"/>
      <c r="S54" s="1150"/>
      <c r="T54" s="645"/>
    </row>
    <row r="55" spans="1:22" s="579" customFormat="1" ht="24" customHeight="1">
      <c r="A55" s="1054"/>
      <c r="B55" s="1026" t="s">
        <v>330</v>
      </c>
      <c r="C55" s="900" t="s">
        <v>287</v>
      </c>
      <c r="D55" s="904">
        <f>D56</f>
        <v>31692000</v>
      </c>
      <c r="E55" s="1114">
        <f t="shared" si="5"/>
        <v>672000</v>
      </c>
      <c r="F55" s="1114">
        <f t="shared" si="5"/>
        <v>31020000</v>
      </c>
      <c r="G55" s="1115">
        <f t="shared" si="5"/>
        <v>0</v>
      </c>
      <c r="H55" s="1092">
        <f>H56</f>
        <v>59080000</v>
      </c>
      <c r="I55" s="988">
        <f>D55-H55</f>
        <v>-27388000</v>
      </c>
      <c r="J55" s="989"/>
      <c r="K55" s="1183"/>
      <c r="L55" s="1022"/>
      <c r="M55" s="1023"/>
      <c r="N55" s="1023"/>
      <c r="O55" s="1023"/>
      <c r="P55" s="1023"/>
      <c r="Q55" s="1023"/>
      <c r="R55" s="1023"/>
      <c r="S55" s="1024"/>
      <c r="T55" s="645"/>
    </row>
    <row r="56" spans="1:22" s="579" customFormat="1" ht="24" customHeight="1">
      <c r="A56" s="1054"/>
      <c r="B56" s="1027"/>
      <c r="C56" s="860" t="s">
        <v>331</v>
      </c>
      <c r="D56" s="850">
        <f>SUM(E56:G56)</f>
        <v>31692000</v>
      </c>
      <c r="E56" s="1116">
        <f>SUM(S57)</f>
        <v>672000</v>
      </c>
      <c r="F56" s="1116">
        <f>SUM(S58)</f>
        <v>31020000</v>
      </c>
      <c r="G56" s="1117">
        <v>0</v>
      </c>
      <c r="H56" s="1093">
        <v>59080000</v>
      </c>
      <c r="I56" s="1000">
        <f>D56-H56</f>
        <v>-27388000</v>
      </c>
      <c r="J56" s="1001"/>
      <c r="K56" s="1002"/>
      <c r="L56" s="1002"/>
      <c r="M56" s="1002"/>
      <c r="N56" s="1002"/>
      <c r="O56" s="1002"/>
      <c r="P56" s="1002"/>
      <c r="Q56" s="1002"/>
      <c r="R56" s="1002"/>
      <c r="S56" s="1003"/>
      <c r="T56" s="645"/>
    </row>
    <row r="57" spans="1:22" s="579" customFormat="1" ht="24" customHeight="1">
      <c r="A57" s="1054"/>
      <c r="B57" s="1033"/>
      <c r="C57" s="907"/>
      <c r="D57" s="849"/>
      <c r="E57" s="1108"/>
      <c r="F57" s="1108"/>
      <c r="G57" s="1107"/>
      <c r="H57" s="1085"/>
      <c r="I57" s="1035"/>
      <c r="J57" s="1044" t="s">
        <v>334</v>
      </c>
      <c r="K57" s="1045"/>
      <c r="L57" s="1046">
        <v>8000</v>
      </c>
      <c r="M57" s="1047" t="s">
        <v>289</v>
      </c>
      <c r="N57" s="1189">
        <v>7</v>
      </c>
      <c r="O57" s="1047" t="s">
        <v>289</v>
      </c>
      <c r="P57" s="1048">
        <v>12</v>
      </c>
      <c r="Q57" s="1047"/>
      <c r="R57" s="1047"/>
      <c r="S57" s="991">
        <f>SUM(L57*N57*P57)</f>
        <v>672000</v>
      </c>
      <c r="T57" s="645"/>
    </row>
    <row r="58" spans="1:22" s="579" customFormat="1" ht="24" customHeight="1">
      <c r="A58" s="869"/>
      <c r="B58" s="944"/>
      <c r="C58" s="1198"/>
      <c r="D58" s="877"/>
      <c r="E58" s="1109"/>
      <c r="F58" s="1109"/>
      <c r="G58" s="1110"/>
      <c r="H58" s="1095"/>
      <c r="I58" s="1052"/>
      <c r="J58" s="958" t="s">
        <v>383</v>
      </c>
      <c r="K58" s="959"/>
      <c r="L58" s="960">
        <v>5500</v>
      </c>
      <c r="M58" s="961" t="s">
        <v>289</v>
      </c>
      <c r="N58" s="962">
        <v>470</v>
      </c>
      <c r="O58" s="961" t="s">
        <v>289</v>
      </c>
      <c r="P58" s="963">
        <v>12</v>
      </c>
      <c r="Q58" s="961"/>
      <c r="R58" s="961"/>
      <c r="S58" s="993">
        <f>SUM(L58*N58*P58)</f>
        <v>31020000</v>
      </c>
      <c r="T58" s="645"/>
      <c r="U58" s="659"/>
      <c r="V58" s="659"/>
    </row>
    <row r="59" spans="1:22" s="579" customFormat="1" ht="24" customHeight="1">
      <c r="A59" s="1151" t="s">
        <v>339</v>
      </c>
      <c r="B59" s="1512" t="s">
        <v>285</v>
      </c>
      <c r="C59" s="1513"/>
      <c r="D59" s="875">
        <f>D60</f>
        <v>7000</v>
      </c>
      <c r="E59" s="1158">
        <f t="shared" ref="E59:G60" si="6">E60</f>
        <v>0</v>
      </c>
      <c r="F59" s="1158">
        <f t="shared" si="6"/>
        <v>0</v>
      </c>
      <c r="G59" s="1159">
        <f t="shared" si="6"/>
        <v>7000</v>
      </c>
      <c r="H59" s="1144">
        <f>H60</f>
        <v>1794</v>
      </c>
      <c r="I59" s="1145">
        <f>D59-H59</f>
        <v>5206</v>
      </c>
      <c r="J59" s="1146"/>
      <c r="K59" s="1147"/>
      <c r="L59" s="1148"/>
      <c r="M59" s="1149"/>
      <c r="N59" s="1149"/>
      <c r="O59" s="1149"/>
      <c r="P59" s="1149"/>
      <c r="Q59" s="1149"/>
      <c r="R59" s="1149"/>
      <c r="S59" s="1150"/>
      <c r="T59" s="645"/>
    </row>
    <row r="60" spans="1:22" s="579" customFormat="1" ht="24" customHeight="1">
      <c r="A60" s="1054"/>
      <c r="B60" s="658" t="s">
        <v>340</v>
      </c>
      <c r="C60" s="900" t="s">
        <v>287</v>
      </c>
      <c r="D60" s="904">
        <f>D61</f>
        <v>7000</v>
      </c>
      <c r="E60" s="1114">
        <f t="shared" si="6"/>
        <v>0</v>
      </c>
      <c r="F60" s="1114">
        <f t="shared" si="6"/>
        <v>0</v>
      </c>
      <c r="G60" s="1115">
        <f t="shared" si="6"/>
        <v>7000</v>
      </c>
      <c r="H60" s="1092">
        <f>H61</f>
        <v>1794</v>
      </c>
      <c r="I60" s="988">
        <f>D60-H60</f>
        <v>5206</v>
      </c>
      <c r="J60" s="989"/>
      <c r="K60" s="1183"/>
      <c r="L60" s="1022"/>
      <c r="M60" s="1023"/>
      <c r="N60" s="1023"/>
      <c r="O60" s="1023"/>
      <c r="P60" s="1023"/>
      <c r="Q60" s="1023"/>
      <c r="R60" s="1023"/>
      <c r="S60" s="1024"/>
      <c r="T60" s="645"/>
    </row>
    <row r="61" spans="1:22" s="579" customFormat="1" ht="24" customHeight="1">
      <c r="A61" s="1054"/>
      <c r="B61" s="972"/>
      <c r="C61" s="857" t="s">
        <v>341</v>
      </c>
      <c r="D61" s="850">
        <f>SUM(E61:G61)</f>
        <v>7000</v>
      </c>
      <c r="E61" s="1116">
        <v>0</v>
      </c>
      <c r="F61" s="1116">
        <v>0</v>
      </c>
      <c r="G61" s="1117">
        <f>SUM(S62)</f>
        <v>7000</v>
      </c>
      <c r="H61" s="1093">
        <v>1794</v>
      </c>
      <c r="I61" s="1000">
        <f>D61-H61</f>
        <v>5206</v>
      </c>
      <c r="J61" s="1001"/>
      <c r="K61" s="1002"/>
      <c r="L61" s="1002"/>
      <c r="M61" s="1002"/>
      <c r="N61" s="1002"/>
      <c r="O61" s="1002"/>
      <c r="P61" s="1002"/>
      <c r="Q61" s="1002"/>
      <c r="R61" s="1002"/>
      <c r="S61" s="1003"/>
      <c r="T61" s="645"/>
    </row>
    <row r="62" spans="1:22" s="579" customFormat="1" ht="24" customHeight="1">
      <c r="A62" s="869"/>
      <c r="B62" s="944"/>
      <c r="C62" s="897"/>
      <c r="D62" s="1216"/>
      <c r="E62" s="957"/>
      <c r="F62" s="957"/>
      <c r="G62" s="1120"/>
      <c r="H62" s="1096"/>
      <c r="I62" s="1051"/>
      <c r="J62" s="956" t="s">
        <v>342</v>
      </c>
      <c r="K62" s="940"/>
      <c r="L62" s="601">
        <v>3500</v>
      </c>
      <c r="M62" s="602" t="s">
        <v>289</v>
      </c>
      <c r="N62" s="682">
        <v>2</v>
      </c>
      <c r="O62" s="602"/>
      <c r="P62" s="603"/>
      <c r="Q62" s="602"/>
      <c r="R62" s="602"/>
      <c r="S62" s="993">
        <f>SUM(L62*N62)</f>
        <v>7000</v>
      </c>
      <c r="T62" s="645"/>
      <c r="U62" s="659"/>
      <c r="V62" s="659"/>
    </row>
    <row r="63" spans="1:22" s="579" customFormat="1" ht="24" customHeight="1">
      <c r="A63" s="1151" t="s">
        <v>345</v>
      </c>
      <c r="B63" s="1512" t="s">
        <v>285</v>
      </c>
      <c r="C63" s="1513"/>
      <c r="D63" s="875">
        <f>D64</f>
        <v>13273000</v>
      </c>
      <c r="E63" s="1158">
        <f t="shared" ref="E63:G63" si="7">E64</f>
        <v>0</v>
      </c>
      <c r="F63" s="1158">
        <f t="shared" si="7"/>
        <v>13273000</v>
      </c>
      <c r="G63" s="1159">
        <f t="shared" si="7"/>
        <v>0</v>
      </c>
      <c r="H63" s="1144">
        <f>H64</f>
        <v>9015206</v>
      </c>
      <c r="I63" s="1145">
        <f>D63-H63</f>
        <v>4257794</v>
      </c>
      <c r="J63" s="1146"/>
      <c r="K63" s="1147"/>
      <c r="L63" s="1148"/>
      <c r="M63" s="1149"/>
      <c r="N63" s="1149"/>
      <c r="O63" s="1149"/>
      <c r="P63" s="1149"/>
      <c r="Q63" s="1149"/>
      <c r="R63" s="1149"/>
      <c r="S63" s="1150"/>
      <c r="T63" s="645"/>
    </row>
    <row r="64" spans="1:22" s="579" customFormat="1" ht="24" customHeight="1">
      <c r="A64" s="1054"/>
      <c r="B64" s="1026" t="s">
        <v>346</v>
      </c>
      <c r="C64" s="900" t="s">
        <v>287</v>
      </c>
      <c r="D64" s="904">
        <f>D65+D67</f>
        <v>13273000</v>
      </c>
      <c r="E64" s="1114">
        <f t="shared" ref="E64:G64" si="8">E65+E67</f>
        <v>0</v>
      </c>
      <c r="F64" s="1114">
        <f t="shared" si="8"/>
        <v>13273000</v>
      </c>
      <c r="G64" s="1115">
        <f t="shared" si="8"/>
        <v>0</v>
      </c>
      <c r="H64" s="1092">
        <f t="shared" ref="H64:I64" si="9">H65+H67</f>
        <v>9015206</v>
      </c>
      <c r="I64" s="1196">
        <f t="shared" si="9"/>
        <v>4257794</v>
      </c>
      <c r="J64" s="989"/>
      <c r="K64" s="1183"/>
      <c r="L64" s="1022"/>
      <c r="M64" s="1023"/>
      <c r="N64" s="1023"/>
      <c r="O64" s="1023"/>
      <c r="P64" s="1023"/>
      <c r="Q64" s="1023"/>
      <c r="R64" s="1023"/>
      <c r="S64" s="1024"/>
      <c r="T64" s="645"/>
    </row>
    <row r="65" spans="1:22" s="579" customFormat="1" ht="24" customHeight="1">
      <c r="A65" s="1054"/>
      <c r="B65" s="972"/>
      <c r="C65" s="856" t="s">
        <v>337</v>
      </c>
      <c r="D65" s="850">
        <f>SUM(E65:G65)</f>
        <v>13273000</v>
      </c>
      <c r="E65" s="1116">
        <v>0</v>
      </c>
      <c r="F65" s="1116">
        <f>SUM(S66)</f>
        <v>13273000</v>
      </c>
      <c r="G65" s="1117">
        <v>0</v>
      </c>
      <c r="H65" s="1093">
        <v>9015206</v>
      </c>
      <c r="I65" s="1000">
        <f>D65-H65</f>
        <v>4257794</v>
      </c>
      <c r="J65" s="1001"/>
      <c r="K65" s="1002"/>
      <c r="L65" s="1002"/>
      <c r="M65" s="1002"/>
      <c r="N65" s="1002"/>
      <c r="O65" s="1002"/>
      <c r="P65" s="1002"/>
      <c r="Q65" s="1002"/>
      <c r="R65" s="1002"/>
      <c r="S65" s="1003"/>
      <c r="T65" s="645"/>
    </row>
    <row r="66" spans="1:22" s="579" customFormat="1" ht="24" customHeight="1">
      <c r="A66" s="1054"/>
      <c r="B66" s="943"/>
      <c r="C66" s="878"/>
      <c r="D66" s="1217"/>
      <c r="E66" s="1118"/>
      <c r="F66" s="1118"/>
      <c r="G66" s="1119"/>
      <c r="H66" s="1094"/>
      <c r="I66" s="1043"/>
      <c r="J66" s="956" t="s">
        <v>338</v>
      </c>
      <c r="K66" s="940"/>
      <c r="L66" s="601">
        <v>13273000</v>
      </c>
      <c r="M66" s="602" t="s">
        <v>289</v>
      </c>
      <c r="N66" s="682">
        <v>1</v>
      </c>
      <c r="O66" s="602"/>
      <c r="P66" s="603"/>
      <c r="Q66" s="602"/>
      <c r="R66" s="602"/>
      <c r="S66" s="1050">
        <f>SUM(L66*N66)</f>
        <v>13273000</v>
      </c>
      <c r="T66" s="662"/>
      <c r="U66" s="659"/>
      <c r="V66" s="659"/>
    </row>
    <row r="67" spans="1:22" s="579" customFormat="1" ht="24" customHeight="1">
      <c r="A67" s="1054"/>
      <c r="B67" s="921"/>
      <c r="C67" s="860" t="s">
        <v>347</v>
      </c>
      <c r="D67" s="850">
        <f>SUM(E67:G67)</f>
        <v>0</v>
      </c>
      <c r="E67" s="1116">
        <f>SUM(S68)</f>
        <v>0</v>
      </c>
      <c r="F67" s="1116">
        <v>0</v>
      </c>
      <c r="G67" s="1117">
        <v>0</v>
      </c>
      <c r="H67" s="1093">
        <v>0</v>
      </c>
      <c r="I67" s="1000">
        <f>D67-H67</f>
        <v>0</v>
      </c>
      <c r="J67" s="1193"/>
      <c r="K67" s="1194"/>
      <c r="L67" s="1194"/>
      <c r="M67" s="1194"/>
      <c r="N67" s="1194"/>
      <c r="O67" s="1194"/>
      <c r="P67" s="1194"/>
      <c r="Q67" s="1194"/>
      <c r="R67" s="1194"/>
      <c r="S67" s="1195">
        <f>SUM(S68)</f>
        <v>0</v>
      </c>
      <c r="T67" s="645"/>
    </row>
    <row r="68" spans="1:22" s="579" customFormat="1" ht="24" customHeight="1" thickBot="1">
      <c r="A68" s="855"/>
      <c r="B68" s="955"/>
      <c r="C68" s="894"/>
      <c r="D68" s="1219"/>
      <c r="E68" s="1121"/>
      <c r="F68" s="1121"/>
      <c r="G68" s="1122"/>
      <c r="H68" s="1097"/>
      <c r="I68" s="1036"/>
      <c r="J68" s="1037" t="s">
        <v>343</v>
      </c>
      <c r="K68" s="1038"/>
      <c r="L68" s="1039">
        <v>0</v>
      </c>
      <c r="M68" s="1040" t="s">
        <v>289</v>
      </c>
      <c r="N68" s="1041">
        <v>1</v>
      </c>
      <c r="O68" s="1040"/>
      <c r="P68" s="1042"/>
      <c r="Q68" s="1040"/>
      <c r="R68" s="1040"/>
      <c r="S68" s="996">
        <f>SUM(L68*N68)</f>
        <v>0</v>
      </c>
      <c r="T68" s="662"/>
      <c r="U68" s="659"/>
      <c r="V68" s="659"/>
    </row>
  </sheetData>
  <mergeCells count="15">
    <mergeCell ref="B54:C54"/>
    <mergeCell ref="B59:C59"/>
    <mergeCell ref="B63:C63"/>
    <mergeCell ref="A1:S1"/>
    <mergeCell ref="A5:C5"/>
    <mergeCell ref="J29:S29"/>
    <mergeCell ref="B6:C6"/>
    <mergeCell ref="A3:A4"/>
    <mergeCell ref="B3:B4"/>
    <mergeCell ref="C3:C4"/>
    <mergeCell ref="D3:G3"/>
    <mergeCell ref="J3:S4"/>
    <mergeCell ref="I3:I4"/>
    <mergeCell ref="B47:C47"/>
    <mergeCell ref="J7:S7"/>
  </mergeCells>
  <phoneticPr fontId="2" type="noConversion"/>
  <printOptions horizontalCentered="1"/>
  <pageMargins left="0.59055118110236227" right="0.47244094488188981" top="0.74803149606299213" bottom="0.35433070866141736" header="0.31496062992125984" footer="0"/>
  <pageSetup paperSize="9" scale="68" fitToHeight="0" orientation="landscape" r:id="rId1"/>
  <headerFooter>
    <oddFooter>&amp;C&amp;P&amp;R&amp;"바탕,보통"서부희망케어센터 희망나눔 푸드마켓</oddFooter>
  </headerFooter>
  <rowBreaks count="2" manualBreakCount="2">
    <brk id="28" max="18" man="1"/>
    <brk id="53" max="1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view="pageBreakPreview" zoomScale="90" zoomScaleNormal="100" zoomScaleSheetLayoutView="90" workbookViewId="0">
      <pane xSplit="3" ySplit="4" topLeftCell="D5" activePane="bottomRight" state="frozen"/>
      <selection activeCell="L28" sqref="L28"/>
      <selection pane="topRight" activeCell="L28" sqref="L28"/>
      <selection pane="bottomLeft" activeCell="L28" sqref="L28"/>
      <selection pane="bottomRight" activeCell="P22" sqref="P22"/>
    </sheetView>
  </sheetViews>
  <sheetFormatPr defaultRowHeight="20.100000000000001" customHeight="1"/>
  <cols>
    <col min="1" max="1" width="9.77734375" style="579" customWidth="1"/>
    <col min="2" max="2" width="11.21875" style="586" bestFit="1" customWidth="1"/>
    <col min="3" max="3" width="15.44140625" style="587" bestFit="1" customWidth="1"/>
    <col min="4" max="4" width="12.21875" style="588" bestFit="1" customWidth="1"/>
    <col min="5" max="6" width="11.77734375" style="589" customWidth="1"/>
    <col min="7" max="7" width="26.6640625" style="590" customWidth="1"/>
    <col min="8" max="8" width="3.21875" style="587" customWidth="1"/>
    <col min="9" max="9" width="9.33203125" style="585" bestFit="1" customWidth="1"/>
    <col min="10" max="10" width="1.88671875" style="590" bestFit="1" customWidth="1"/>
    <col min="11" max="11" width="5" style="590" customWidth="1"/>
    <col min="12" max="12" width="1.88671875" style="590" bestFit="1" customWidth="1"/>
    <col min="13" max="13" width="4" style="590" customWidth="1"/>
    <col min="14" max="14" width="2.33203125" style="590" customWidth="1"/>
    <col min="15" max="15" width="3.21875" style="590" customWidth="1"/>
    <col min="16" max="16" width="11.33203125" style="591" bestFit="1" customWidth="1"/>
    <col min="17" max="17" width="8.88671875" style="645"/>
    <col min="18" max="253" width="8.88671875" style="579"/>
    <col min="254" max="255" width="9.77734375" style="579" customWidth="1"/>
    <col min="256" max="256" width="12.88671875" style="579" customWidth="1"/>
    <col min="257" max="259" width="13.88671875" style="579" customWidth="1"/>
    <col min="260" max="260" width="22.21875" style="579" customWidth="1"/>
    <col min="261" max="261" width="4.44140625" style="579" customWidth="1"/>
    <col min="262" max="262" width="10.77734375" style="579" customWidth="1"/>
    <col min="263" max="263" width="1.88671875" style="579" bestFit="1" customWidth="1"/>
    <col min="264" max="264" width="5" style="579" customWidth="1"/>
    <col min="265" max="265" width="1.88671875" style="579" bestFit="1" customWidth="1"/>
    <col min="266" max="266" width="4" style="579" customWidth="1"/>
    <col min="267" max="267" width="2.33203125" style="579" customWidth="1"/>
    <col min="268" max="268" width="3.21875" style="579" customWidth="1"/>
    <col min="269" max="269" width="2.33203125" style="579" customWidth="1"/>
    <col min="270" max="270" width="9.109375" style="579" customWidth="1"/>
    <col min="271" max="509" width="8.88671875" style="579"/>
    <col min="510" max="511" width="9.77734375" style="579" customWidth="1"/>
    <col min="512" max="512" width="12.88671875" style="579" customWidth="1"/>
    <col min="513" max="515" width="13.88671875" style="579" customWidth="1"/>
    <col min="516" max="516" width="22.21875" style="579" customWidth="1"/>
    <col min="517" max="517" width="4.44140625" style="579" customWidth="1"/>
    <col min="518" max="518" width="10.77734375" style="579" customWidth="1"/>
    <col min="519" max="519" width="1.88671875" style="579" bestFit="1" customWidth="1"/>
    <col min="520" max="520" width="5" style="579" customWidth="1"/>
    <col min="521" max="521" width="1.88671875" style="579" bestFit="1" customWidth="1"/>
    <col min="522" max="522" width="4" style="579" customWidth="1"/>
    <col min="523" max="523" width="2.33203125" style="579" customWidth="1"/>
    <col min="524" max="524" width="3.21875" style="579" customWidth="1"/>
    <col min="525" max="525" width="2.33203125" style="579" customWidth="1"/>
    <col min="526" max="526" width="9.109375" style="579" customWidth="1"/>
    <col min="527" max="765" width="8.88671875" style="579"/>
    <col min="766" max="767" width="9.77734375" style="579" customWidth="1"/>
    <col min="768" max="768" width="12.88671875" style="579" customWidth="1"/>
    <col min="769" max="771" width="13.88671875" style="579" customWidth="1"/>
    <col min="772" max="772" width="22.21875" style="579" customWidth="1"/>
    <col min="773" max="773" width="4.44140625" style="579" customWidth="1"/>
    <col min="774" max="774" width="10.77734375" style="579" customWidth="1"/>
    <col min="775" max="775" width="1.88671875" style="579" bestFit="1" customWidth="1"/>
    <col min="776" max="776" width="5" style="579" customWidth="1"/>
    <col min="777" max="777" width="1.88671875" style="579" bestFit="1" customWidth="1"/>
    <col min="778" max="778" width="4" style="579" customWidth="1"/>
    <col min="779" max="779" width="2.33203125" style="579" customWidth="1"/>
    <col min="780" max="780" width="3.21875" style="579" customWidth="1"/>
    <col min="781" max="781" width="2.33203125" style="579" customWidth="1"/>
    <col min="782" max="782" width="9.109375" style="579" customWidth="1"/>
    <col min="783" max="1021" width="8.88671875" style="579"/>
    <col min="1022" max="1023" width="9.77734375" style="579" customWidth="1"/>
    <col min="1024" max="1024" width="12.88671875" style="579" customWidth="1"/>
    <col min="1025" max="1027" width="13.88671875" style="579" customWidth="1"/>
    <col min="1028" max="1028" width="22.21875" style="579" customWidth="1"/>
    <col min="1029" max="1029" width="4.44140625" style="579" customWidth="1"/>
    <col min="1030" max="1030" width="10.77734375" style="579" customWidth="1"/>
    <col min="1031" max="1031" width="1.88671875" style="579" bestFit="1" customWidth="1"/>
    <col min="1032" max="1032" width="5" style="579" customWidth="1"/>
    <col min="1033" max="1033" width="1.88671875" style="579" bestFit="1" customWidth="1"/>
    <col min="1034" max="1034" width="4" style="579" customWidth="1"/>
    <col min="1035" max="1035" width="2.33203125" style="579" customWidth="1"/>
    <col min="1036" max="1036" width="3.21875" style="579" customWidth="1"/>
    <col min="1037" max="1037" width="2.33203125" style="579" customWidth="1"/>
    <col min="1038" max="1038" width="9.109375" style="579" customWidth="1"/>
    <col min="1039" max="1277" width="8.88671875" style="579"/>
    <col min="1278" max="1279" width="9.77734375" style="579" customWidth="1"/>
    <col min="1280" max="1280" width="12.88671875" style="579" customWidth="1"/>
    <col min="1281" max="1283" width="13.88671875" style="579" customWidth="1"/>
    <col min="1284" max="1284" width="22.21875" style="579" customWidth="1"/>
    <col min="1285" max="1285" width="4.44140625" style="579" customWidth="1"/>
    <col min="1286" max="1286" width="10.77734375" style="579" customWidth="1"/>
    <col min="1287" max="1287" width="1.88671875" style="579" bestFit="1" customWidth="1"/>
    <col min="1288" max="1288" width="5" style="579" customWidth="1"/>
    <col min="1289" max="1289" width="1.88671875" style="579" bestFit="1" customWidth="1"/>
    <col min="1290" max="1290" width="4" style="579" customWidth="1"/>
    <col min="1291" max="1291" width="2.33203125" style="579" customWidth="1"/>
    <col min="1292" max="1292" width="3.21875" style="579" customWidth="1"/>
    <col min="1293" max="1293" width="2.33203125" style="579" customWidth="1"/>
    <col min="1294" max="1294" width="9.109375" style="579" customWidth="1"/>
    <col min="1295" max="1533" width="8.88671875" style="579"/>
    <col min="1534" max="1535" width="9.77734375" style="579" customWidth="1"/>
    <col min="1536" max="1536" width="12.88671875" style="579" customWidth="1"/>
    <col min="1537" max="1539" width="13.88671875" style="579" customWidth="1"/>
    <col min="1540" max="1540" width="22.21875" style="579" customWidth="1"/>
    <col min="1541" max="1541" width="4.44140625" style="579" customWidth="1"/>
    <col min="1542" max="1542" width="10.77734375" style="579" customWidth="1"/>
    <col min="1543" max="1543" width="1.88671875" style="579" bestFit="1" customWidth="1"/>
    <col min="1544" max="1544" width="5" style="579" customWidth="1"/>
    <col min="1545" max="1545" width="1.88671875" style="579" bestFit="1" customWidth="1"/>
    <col min="1546" max="1546" width="4" style="579" customWidth="1"/>
    <col min="1547" max="1547" width="2.33203125" style="579" customWidth="1"/>
    <col min="1548" max="1548" width="3.21875" style="579" customWidth="1"/>
    <col min="1549" max="1549" width="2.33203125" style="579" customWidth="1"/>
    <col min="1550" max="1550" width="9.109375" style="579" customWidth="1"/>
    <col min="1551" max="1789" width="8.88671875" style="579"/>
    <col min="1790" max="1791" width="9.77734375" style="579" customWidth="1"/>
    <col min="1792" max="1792" width="12.88671875" style="579" customWidth="1"/>
    <col min="1793" max="1795" width="13.88671875" style="579" customWidth="1"/>
    <col min="1796" max="1796" width="22.21875" style="579" customWidth="1"/>
    <col min="1797" max="1797" width="4.44140625" style="579" customWidth="1"/>
    <col min="1798" max="1798" width="10.77734375" style="579" customWidth="1"/>
    <col min="1799" max="1799" width="1.88671875" style="579" bestFit="1" customWidth="1"/>
    <col min="1800" max="1800" width="5" style="579" customWidth="1"/>
    <col min="1801" max="1801" width="1.88671875" style="579" bestFit="1" customWidth="1"/>
    <col min="1802" max="1802" width="4" style="579" customWidth="1"/>
    <col min="1803" max="1803" width="2.33203125" style="579" customWidth="1"/>
    <col min="1804" max="1804" width="3.21875" style="579" customWidth="1"/>
    <col min="1805" max="1805" width="2.33203125" style="579" customWidth="1"/>
    <col min="1806" max="1806" width="9.109375" style="579" customWidth="1"/>
    <col min="1807" max="2045" width="8.88671875" style="579"/>
    <col min="2046" max="2047" width="9.77734375" style="579" customWidth="1"/>
    <col min="2048" max="2048" width="12.88671875" style="579" customWidth="1"/>
    <col min="2049" max="2051" width="13.88671875" style="579" customWidth="1"/>
    <col min="2052" max="2052" width="22.21875" style="579" customWidth="1"/>
    <col min="2053" max="2053" width="4.44140625" style="579" customWidth="1"/>
    <col min="2054" max="2054" width="10.77734375" style="579" customWidth="1"/>
    <col min="2055" max="2055" width="1.88671875" style="579" bestFit="1" customWidth="1"/>
    <col min="2056" max="2056" width="5" style="579" customWidth="1"/>
    <col min="2057" max="2057" width="1.88671875" style="579" bestFit="1" customWidth="1"/>
    <col min="2058" max="2058" width="4" style="579" customWidth="1"/>
    <col min="2059" max="2059" width="2.33203125" style="579" customWidth="1"/>
    <col min="2060" max="2060" width="3.21875" style="579" customWidth="1"/>
    <col min="2061" max="2061" width="2.33203125" style="579" customWidth="1"/>
    <col min="2062" max="2062" width="9.109375" style="579" customWidth="1"/>
    <col min="2063" max="2301" width="8.88671875" style="579"/>
    <col min="2302" max="2303" width="9.77734375" style="579" customWidth="1"/>
    <col min="2304" max="2304" width="12.88671875" style="579" customWidth="1"/>
    <col min="2305" max="2307" width="13.88671875" style="579" customWidth="1"/>
    <col min="2308" max="2308" width="22.21875" style="579" customWidth="1"/>
    <col min="2309" max="2309" width="4.44140625" style="579" customWidth="1"/>
    <col min="2310" max="2310" width="10.77734375" style="579" customWidth="1"/>
    <col min="2311" max="2311" width="1.88671875" style="579" bestFit="1" customWidth="1"/>
    <col min="2312" max="2312" width="5" style="579" customWidth="1"/>
    <col min="2313" max="2313" width="1.88671875" style="579" bestFit="1" customWidth="1"/>
    <col min="2314" max="2314" width="4" style="579" customWidth="1"/>
    <col min="2315" max="2315" width="2.33203125" style="579" customWidth="1"/>
    <col min="2316" max="2316" width="3.21875" style="579" customWidth="1"/>
    <col min="2317" max="2317" width="2.33203125" style="579" customWidth="1"/>
    <col min="2318" max="2318" width="9.109375" style="579" customWidth="1"/>
    <col min="2319" max="2557" width="8.88671875" style="579"/>
    <col min="2558" max="2559" width="9.77734375" style="579" customWidth="1"/>
    <col min="2560" max="2560" width="12.88671875" style="579" customWidth="1"/>
    <col min="2561" max="2563" width="13.88671875" style="579" customWidth="1"/>
    <col min="2564" max="2564" width="22.21875" style="579" customWidth="1"/>
    <col min="2565" max="2565" width="4.44140625" style="579" customWidth="1"/>
    <col min="2566" max="2566" width="10.77734375" style="579" customWidth="1"/>
    <col min="2567" max="2567" width="1.88671875" style="579" bestFit="1" customWidth="1"/>
    <col min="2568" max="2568" width="5" style="579" customWidth="1"/>
    <col min="2569" max="2569" width="1.88671875" style="579" bestFit="1" customWidth="1"/>
    <col min="2570" max="2570" width="4" style="579" customWidth="1"/>
    <col min="2571" max="2571" width="2.33203125" style="579" customWidth="1"/>
    <col min="2572" max="2572" width="3.21875" style="579" customWidth="1"/>
    <col min="2573" max="2573" width="2.33203125" style="579" customWidth="1"/>
    <col min="2574" max="2574" width="9.109375" style="579" customWidth="1"/>
    <col min="2575" max="2813" width="8.88671875" style="579"/>
    <col min="2814" max="2815" width="9.77734375" style="579" customWidth="1"/>
    <col min="2816" max="2816" width="12.88671875" style="579" customWidth="1"/>
    <col min="2817" max="2819" width="13.88671875" style="579" customWidth="1"/>
    <col min="2820" max="2820" width="22.21875" style="579" customWidth="1"/>
    <col min="2821" max="2821" width="4.44140625" style="579" customWidth="1"/>
    <col min="2822" max="2822" width="10.77734375" style="579" customWidth="1"/>
    <col min="2823" max="2823" width="1.88671875" style="579" bestFit="1" customWidth="1"/>
    <col min="2824" max="2824" width="5" style="579" customWidth="1"/>
    <col min="2825" max="2825" width="1.88671875" style="579" bestFit="1" customWidth="1"/>
    <col min="2826" max="2826" width="4" style="579" customWidth="1"/>
    <col min="2827" max="2827" width="2.33203125" style="579" customWidth="1"/>
    <col min="2828" max="2828" width="3.21875" style="579" customWidth="1"/>
    <col min="2829" max="2829" width="2.33203125" style="579" customWidth="1"/>
    <col min="2830" max="2830" width="9.109375" style="579" customWidth="1"/>
    <col min="2831" max="3069" width="8.88671875" style="579"/>
    <col min="3070" max="3071" width="9.77734375" style="579" customWidth="1"/>
    <col min="3072" max="3072" width="12.88671875" style="579" customWidth="1"/>
    <col min="3073" max="3075" width="13.88671875" style="579" customWidth="1"/>
    <col min="3076" max="3076" width="22.21875" style="579" customWidth="1"/>
    <col min="3077" max="3077" width="4.44140625" style="579" customWidth="1"/>
    <col min="3078" max="3078" width="10.77734375" style="579" customWidth="1"/>
    <col min="3079" max="3079" width="1.88671875" style="579" bestFit="1" customWidth="1"/>
    <col min="3080" max="3080" width="5" style="579" customWidth="1"/>
    <col min="3081" max="3081" width="1.88671875" style="579" bestFit="1" customWidth="1"/>
    <col min="3082" max="3082" width="4" style="579" customWidth="1"/>
    <col min="3083" max="3083" width="2.33203125" style="579" customWidth="1"/>
    <col min="3084" max="3084" width="3.21875" style="579" customWidth="1"/>
    <col min="3085" max="3085" width="2.33203125" style="579" customWidth="1"/>
    <col min="3086" max="3086" width="9.109375" style="579" customWidth="1"/>
    <col min="3087" max="3325" width="8.88671875" style="579"/>
    <col min="3326" max="3327" width="9.77734375" style="579" customWidth="1"/>
    <col min="3328" max="3328" width="12.88671875" style="579" customWidth="1"/>
    <col min="3329" max="3331" width="13.88671875" style="579" customWidth="1"/>
    <col min="3332" max="3332" width="22.21875" style="579" customWidth="1"/>
    <col min="3333" max="3333" width="4.44140625" style="579" customWidth="1"/>
    <col min="3334" max="3334" width="10.77734375" style="579" customWidth="1"/>
    <col min="3335" max="3335" width="1.88671875" style="579" bestFit="1" customWidth="1"/>
    <col min="3336" max="3336" width="5" style="579" customWidth="1"/>
    <col min="3337" max="3337" width="1.88671875" style="579" bestFit="1" customWidth="1"/>
    <col min="3338" max="3338" width="4" style="579" customWidth="1"/>
    <col min="3339" max="3339" width="2.33203125" style="579" customWidth="1"/>
    <col min="3340" max="3340" width="3.21875" style="579" customWidth="1"/>
    <col min="3341" max="3341" width="2.33203125" style="579" customWidth="1"/>
    <col min="3342" max="3342" width="9.109375" style="579" customWidth="1"/>
    <col min="3343" max="3581" width="8.88671875" style="579"/>
    <col min="3582" max="3583" width="9.77734375" style="579" customWidth="1"/>
    <col min="3584" max="3584" width="12.88671875" style="579" customWidth="1"/>
    <col min="3585" max="3587" width="13.88671875" style="579" customWidth="1"/>
    <col min="3588" max="3588" width="22.21875" style="579" customWidth="1"/>
    <col min="3589" max="3589" width="4.44140625" style="579" customWidth="1"/>
    <col min="3590" max="3590" width="10.77734375" style="579" customWidth="1"/>
    <col min="3591" max="3591" width="1.88671875" style="579" bestFit="1" customWidth="1"/>
    <col min="3592" max="3592" width="5" style="579" customWidth="1"/>
    <col min="3593" max="3593" width="1.88671875" style="579" bestFit="1" customWidth="1"/>
    <col min="3594" max="3594" width="4" style="579" customWidth="1"/>
    <col min="3595" max="3595" width="2.33203125" style="579" customWidth="1"/>
    <col min="3596" max="3596" width="3.21875" style="579" customWidth="1"/>
    <col min="3597" max="3597" width="2.33203125" style="579" customWidth="1"/>
    <col min="3598" max="3598" width="9.109375" style="579" customWidth="1"/>
    <col min="3599" max="3837" width="8.88671875" style="579"/>
    <col min="3838" max="3839" width="9.77734375" style="579" customWidth="1"/>
    <col min="3840" max="3840" width="12.88671875" style="579" customWidth="1"/>
    <col min="3841" max="3843" width="13.88671875" style="579" customWidth="1"/>
    <col min="3844" max="3844" width="22.21875" style="579" customWidth="1"/>
    <col min="3845" max="3845" width="4.44140625" style="579" customWidth="1"/>
    <col min="3846" max="3846" width="10.77734375" style="579" customWidth="1"/>
    <col min="3847" max="3847" width="1.88671875" style="579" bestFit="1" customWidth="1"/>
    <col min="3848" max="3848" width="5" style="579" customWidth="1"/>
    <col min="3849" max="3849" width="1.88671875" style="579" bestFit="1" customWidth="1"/>
    <col min="3850" max="3850" width="4" style="579" customWidth="1"/>
    <col min="3851" max="3851" width="2.33203125" style="579" customWidth="1"/>
    <col min="3852" max="3852" width="3.21875" style="579" customWidth="1"/>
    <col min="3853" max="3853" width="2.33203125" style="579" customWidth="1"/>
    <col min="3854" max="3854" width="9.109375" style="579" customWidth="1"/>
    <col min="3855" max="4093" width="8.88671875" style="579"/>
    <col min="4094" max="4095" width="9.77734375" style="579" customWidth="1"/>
    <col min="4096" max="4096" width="12.88671875" style="579" customWidth="1"/>
    <col min="4097" max="4099" width="13.88671875" style="579" customWidth="1"/>
    <col min="4100" max="4100" width="22.21875" style="579" customWidth="1"/>
    <col min="4101" max="4101" width="4.44140625" style="579" customWidth="1"/>
    <col min="4102" max="4102" width="10.77734375" style="579" customWidth="1"/>
    <col min="4103" max="4103" width="1.88671875" style="579" bestFit="1" customWidth="1"/>
    <col min="4104" max="4104" width="5" style="579" customWidth="1"/>
    <col min="4105" max="4105" width="1.88671875" style="579" bestFit="1" customWidth="1"/>
    <col min="4106" max="4106" width="4" style="579" customWidth="1"/>
    <col min="4107" max="4107" width="2.33203125" style="579" customWidth="1"/>
    <col min="4108" max="4108" width="3.21875" style="579" customWidth="1"/>
    <col min="4109" max="4109" width="2.33203125" style="579" customWidth="1"/>
    <col min="4110" max="4110" width="9.109375" style="579" customWidth="1"/>
    <col min="4111" max="4349" width="8.88671875" style="579"/>
    <col min="4350" max="4351" width="9.77734375" style="579" customWidth="1"/>
    <col min="4352" max="4352" width="12.88671875" style="579" customWidth="1"/>
    <col min="4353" max="4355" width="13.88671875" style="579" customWidth="1"/>
    <col min="4356" max="4356" width="22.21875" style="579" customWidth="1"/>
    <col min="4357" max="4357" width="4.44140625" style="579" customWidth="1"/>
    <col min="4358" max="4358" width="10.77734375" style="579" customWidth="1"/>
    <col min="4359" max="4359" width="1.88671875" style="579" bestFit="1" customWidth="1"/>
    <col min="4360" max="4360" width="5" style="579" customWidth="1"/>
    <col min="4361" max="4361" width="1.88671875" style="579" bestFit="1" customWidth="1"/>
    <col min="4362" max="4362" width="4" style="579" customWidth="1"/>
    <col min="4363" max="4363" width="2.33203125" style="579" customWidth="1"/>
    <col min="4364" max="4364" width="3.21875" style="579" customWidth="1"/>
    <col min="4365" max="4365" width="2.33203125" style="579" customWidth="1"/>
    <col min="4366" max="4366" width="9.109375" style="579" customWidth="1"/>
    <col min="4367" max="4605" width="8.88671875" style="579"/>
    <col min="4606" max="4607" width="9.77734375" style="579" customWidth="1"/>
    <col min="4608" max="4608" width="12.88671875" style="579" customWidth="1"/>
    <col min="4609" max="4611" width="13.88671875" style="579" customWidth="1"/>
    <col min="4612" max="4612" width="22.21875" style="579" customWidth="1"/>
    <col min="4613" max="4613" width="4.44140625" style="579" customWidth="1"/>
    <col min="4614" max="4614" width="10.77734375" style="579" customWidth="1"/>
    <col min="4615" max="4615" width="1.88671875" style="579" bestFit="1" customWidth="1"/>
    <col min="4616" max="4616" width="5" style="579" customWidth="1"/>
    <col min="4617" max="4617" width="1.88671875" style="579" bestFit="1" customWidth="1"/>
    <col min="4618" max="4618" width="4" style="579" customWidth="1"/>
    <col min="4619" max="4619" width="2.33203125" style="579" customWidth="1"/>
    <col min="4620" max="4620" width="3.21875" style="579" customWidth="1"/>
    <col min="4621" max="4621" width="2.33203125" style="579" customWidth="1"/>
    <col min="4622" max="4622" width="9.109375" style="579" customWidth="1"/>
    <col min="4623" max="4861" width="8.88671875" style="579"/>
    <col min="4862" max="4863" width="9.77734375" style="579" customWidth="1"/>
    <col min="4864" max="4864" width="12.88671875" style="579" customWidth="1"/>
    <col min="4865" max="4867" width="13.88671875" style="579" customWidth="1"/>
    <col min="4868" max="4868" width="22.21875" style="579" customWidth="1"/>
    <col min="4869" max="4869" width="4.44140625" style="579" customWidth="1"/>
    <col min="4870" max="4870" width="10.77734375" style="579" customWidth="1"/>
    <col min="4871" max="4871" width="1.88671875" style="579" bestFit="1" customWidth="1"/>
    <col min="4872" max="4872" width="5" style="579" customWidth="1"/>
    <col min="4873" max="4873" width="1.88671875" style="579" bestFit="1" customWidth="1"/>
    <col min="4874" max="4874" width="4" style="579" customWidth="1"/>
    <col min="4875" max="4875" width="2.33203125" style="579" customWidth="1"/>
    <col min="4876" max="4876" width="3.21875" style="579" customWidth="1"/>
    <col min="4877" max="4877" width="2.33203125" style="579" customWidth="1"/>
    <col min="4878" max="4878" width="9.109375" style="579" customWidth="1"/>
    <col min="4879" max="5117" width="8.88671875" style="579"/>
    <col min="5118" max="5119" width="9.77734375" style="579" customWidth="1"/>
    <col min="5120" max="5120" width="12.88671875" style="579" customWidth="1"/>
    <col min="5121" max="5123" width="13.88671875" style="579" customWidth="1"/>
    <col min="5124" max="5124" width="22.21875" style="579" customWidth="1"/>
    <col min="5125" max="5125" width="4.44140625" style="579" customWidth="1"/>
    <col min="5126" max="5126" width="10.77734375" style="579" customWidth="1"/>
    <col min="5127" max="5127" width="1.88671875" style="579" bestFit="1" customWidth="1"/>
    <col min="5128" max="5128" width="5" style="579" customWidth="1"/>
    <col min="5129" max="5129" width="1.88671875" style="579" bestFit="1" customWidth="1"/>
    <col min="5130" max="5130" width="4" style="579" customWidth="1"/>
    <col min="5131" max="5131" width="2.33203125" style="579" customWidth="1"/>
    <col min="5132" max="5132" width="3.21875" style="579" customWidth="1"/>
    <col min="5133" max="5133" width="2.33203125" style="579" customWidth="1"/>
    <col min="5134" max="5134" width="9.109375" style="579" customWidth="1"/>
    <col min="5135" max="5373" width="8.88671875" style="579"/>
    <col min="5374" max="5375" width="9.77734375" style="579" customWidth="1"/>
    <col min="5376" max="5376" width="12.88671875" style="579" customWidth="1"/>
    <col min="5377" max="5379" width="13.88671875" style="579" customWidth="1"/>
    <col min="5380" max="5380" width="22.21875" style="579" customWidth="1"/>
    <col min="5381" max="5381" width="4.44140625" style="579" customWidth="1"/>
    <col min="5382" max="5382" width="10.77734375" style="579" customWidth="1"/>
    <col min="5383" max="5383" width="1.88671875" style="579" bestFit="1" customWidth="1"/>
    <col min="5384" max="5384" width="5" style="579" customWidth="1"/>
    <col min="5385" max="5385" width="1.88671875" style="579" bestFit="1" customWidth="1"/>
    <col min="5386" max="5386" width="4" style="579" customWidth="1"/>
    <col min="5387" max="5387" width="2.33203125" style="579" customWidth="1"/>
    <col min="5388" max="5388" width="3.21875" style="579" customWidth="1"/>
    <col min="5389" max="5389" width="2.33203125" style="579" customWidth="1"/>
    <col min="5390" max="5390" width="9.109375" style="579" customWidth="1"/>
    <col min="5391" max="5629" width="8.88671875" style="579"/>
    <col min="5630" max="5631" width="9.77734375" style="579" customWidth="1"/>
    <col min="5632" max="5632" width="12.88671875" style="579" customWidth="1"/>
    <col min="5633" max="5635" width="13.88671875" style="579" customWidth="1"/>
    <col min="5636" max="5636" width="22.21875" style="579" customWidth="1"/>
    <col min="5637" max="5637" width="4.44140625" style="579" customWidth="1"/>
    <col min="5638" max="5638" width="10.77734375" style="579" customWidth="1"/>
    <col min="5639" max="5639" width="1.88671875" style="579" bestFit="1" customWidth="1"/>
    <col min="5640" max="5640" width="5" style="579" customWidth="1"/>
    <col min="5641" max="5641" width="1.88671875" style="579" bestFit="1" customWidth="1"/>
    <col min="5642" max="5642" width="4" style="579" customWidth="1"/>
    <col min="5643" max="5643" width="2.33203125" style="579" customWidth="1"/>
    <col min="5644" max="5644" width="3.21875" style="579" customWidth="1"/>
    <col min="5645" max="5645" width="2.33203125" style="579" customWidth="1"/>
    <col min="5646" max="5646" width="9.109375" style="579" customWidth="1"/>
    <col min="5647" max="5885" width="8.88671875" style="579"/>
    <col min="5886" max="5887" width="9.77734375" style="579" customWidth="1"/>
    <col min="5888" max="5888" width="12.88671875" style="579" customWidth="1"/>
    <col min="5889" max="5891" width="13.88671875" style="579" customWidth="1"/>
    <col min="5892" max="5892" width="22.21875" style="579" customWidth="1"/>
    <col min="5893" max="5893" width="4.44140625" style="579" customWidth="1"/>
    <col min="5894" max="5894" width="10.77734375" style="579" customWidth="1"/>
    <col min="5895" max="5895" width="1.88671875" style="579" bestFit="1" customWidth="1"/>
    <col min="5896" max="5896" width="5" style="579" customWidth="1"/>
    <col min="5897" max="5897" width="1.88671875" style="579" bestFit="1" customWidth="1"/>
    <col min="5898" max="5898" width="4" style="579" customWidth="1"/>
    <col min="5899" max="5899" width="2.33203125" style="579" customWidth="1"/>
    <col min="5900" max="5900" width="3.21875" style="579" customWidth="1"/>
    <col min="5901" max="5901" width="2.33203125" style="579" customWidth="1"/>
    <col min="5902" max="5902" width="9.109375" style="579" customWidth="1"/>
    <col min="5903" max="6141" width="8.88671875" style="579"/>
    <col min="6142" max="6143" width="9.77734375" style="579" customWidth="1"/>
    <col min="6144" max="6144" width="12.88671875" style="579" customWidth="1"/>
    <col min="6145" max="6147" width="13.88671875" style="579" customWidth="1"/>
    <col min="6148" max="6148" width="22.21875" style="579" customWidth="1"/>
    <col min="6149" max="6149" width="4.44140625" style="579" customWidth="1"/>
    <col min="6150" max="6150" width="10.77734375" style="579" customWidth="1"/>
    <col min="6151" max="6151" width="1.88671875" style="579" bestFit="1" customWidth="1"/>
    <col min="6152" max="6152" width="5" style="579" customWidth="1"/>
    <col min="6153" max="6153" width="1.88671875" style="579" bestFit="1" customWidth="1"/>
    <col min="6154" max="6154" width="4" style="579" customWidth="1"/>
    <col min="6155" max="6155" width="2.33203125" style="579" customWidth="1"/>
    <col min="6156" max="6156" width="3.21875" style="579" customWidth="1"/>
    <col min="6157" max="6157" width="2.33203125" style="579" customWidth="1"/>
    <col min="6158" max="6158" width="9.109375" style="579" customWidth="1"/>
    <col min="6159" max="6397" width="8.88671875" style="579"/>
    <col min="6398" max="6399" width="9.77734375" style="579" customWidth="1"/>
    <col min="6400" max="6400" width="12.88671875" style="579" customWidth="1"/>
    <col min="6401" max="6403" width="13.88671875" style="579" customWidth="1"/>
    <col min="6404" max="6404" width="22.21875" style="579" customWidth="1"/>
    <col min="6405" max="6405" width="4.44140625" style="579" customWidth="1"/>
    <col min="6406" max="6406" width="10.77734375" style="579" customWidth="1"/>
    <col min="6407" max="6407" width="1.88671875" style="579" bestFit="1" customWidth="1"/>
    <col min="6408" max="6408" width="5" style="579" customWidth="1"/>
    <col min="6409" max="6409" width="1.88671875" style="579" bestFit="1" customWidth="1"/>
    <col min="6410" max="6410" width="4" style="579" customWidth="1"/>
    <col min="6411" max="6411" width="2.33203125" style="579" customWidth="1"/>
    <col min="6412" max="6412" width="3.21875" style="579" customWidth="1"/>
    <col min="6413" max="6413" width="2.33203125" style="579" customWidth="1"/>
    <col min="6414" max="6414" width="9.109375" style="579" customWidth="1"/>
    <col min="6415" max="6653" width="8.88671875" style="579"/>
    <col min="6654" max="6655" width="9.77734375" style="579" customWidth="1"/>
    <col min="6656" max="6656" width="12.88671875" style="579" customWidth="1"/>
    <col min="6657" max="6659" width="13.88671875" style="579" customWidth="1"/>
    <col min="6660" max="6660" width="22.21875" style="579" customWidth="1"/>
    <col min="6661" max="6661" width="4.44140625" style="579" customWidth="1"/>
    <col min="6662" max="6662" width="10.77734375" style="579" customWidth="1"/>
    <col min="6663" max="6663" width="1.88671875" style="579" bestFit="1" customWidth="1"/>
    <col min="6664" max="6664" width="5" style="579" customWidth="1"/>
    <col min="6665" max="6665" width="1.88671875" style="579" bestFit="1" customWidth="1"/>
    <col min="6666" max="6666" width="4" style="579" customWidth="1"/>
    <col min="6667" max="6667" width="2.33203125" style="579" customWidth="1"/>
    <col min="6668" max="6668" width="3.21875" style="579" customWidth="1"/>
    <col min="6669" max="6669" width="2.33203125" style="579" customWidth="1"/>
    <col min="6670" max="6670" width="9.109375" style="579" customWidth="1"/>
    <col min="6671" max="6909" width="8.88671875" style="579"/>
    <col min="6910" max="6911" width="9.77734375" style="579" customWidth="1"/>
    <col min="6912" max="6912" width="12.88671875" style="579" customWidth="1"/>
    <col min="6913" max="6915" width="13.88671875" style="579" customWidth="1"/>
    <col min="6916" max="6916" width="22.21875" style="579" customWidth="1"/>
    <col min="6917" max="6917" width="4.44140625" style="579" customWidth="1"/>
    <col min="6918" max="6918" width="10.77734375" style="579" customWidth="1"/>
    <col min="6919" max="6919" width="1.88671875" style="579" bestFit="1" customWidth="1"/>
    <col min="6920" max="6920" width="5" style="579" customWidth="1"/>
    <col min="6921" max="6921" width="1.88671875" style="579" bestFit="1" customWidth="1"/>
    <col min="6922" max="6922" width="4" style="579" customWidth="1"/>
    <col min="6923" max="6923" width="2.33203125" style="579" customWidth="1"/>
    <col min="6924" max="6924" width="3.21875" style="579" customWidth="1"/>
    <col min="6925" max="6925" width="2.33203125" style="579" customWidth="1"/>
    <col min="6926" max="6926" width="9.109375" style="579" customWidth="1"/>
    <col min="6927" max="7165" width="8.88671875" style="579"/>
    <col min="7166" max="7167" width="9.77734375" style="579" customWidth="1"/>
    <col min="7168" max="7168" width="12.88671875" style="579" customWidth="1"/>
    <col min="7169" max="7171" width="13.88671875" style="579" customWidth="1"/>
    <col min="7172" max="7172" width="22.21875" style="579" customWidth="1"/>
    <col min="7173" max="7173" width="4.44140625" style="579" customWidth="1"/>
    <col min="7174" max="7174" width="10.77734375" style="579" customWidth="1"/>
    <col min="7175" max="7175" width="1.88671875" style="579" bestFit="1" customWidth="1"/>
    <col min="7176" max="7176" width="5" style="579" customWidth="1"/>
    <col min="7177" max="7177" width="1.88671875" style="579" bestFit="1" customWidth="1"/>
    <col min="7178" max="7178" width="4" style="579" customWidth="1"/>
    <col min="7179" max="7179" width="2.33203125" style="579" customWidth="1"/>
    <col min="7180" max="7180" width="3.21875" style="579" customWidth="1"/>
    <col min="7181" max="7181" width="2.33203125" style="579" customWidth="1"/>
    <col min="7182" max="7182" width="9.109375" style="579" customWidth="1"/>
    <col min="7183" max="7421" width="8.88671875" style="579"/>
    <col min="7422" max="7423" width="9.77734375" style="579" customWidth="1"/>
    <col min="7424" max="7424" width="12.88671875" style="579" customWidth="1"/>
    <col min="7425" max="7427" width="13.88671875" style="579" customWidth="1"/>
    <col min="7428" max="7428" width="22.21875" style="579" customWidth="1"/>
    <col min="7429" max="7429" width="4.44140625" style="579" customWidth="1"/>
    <col min="7430" max="7430" width="10.77734375" style="579" customWidth="1"/>
    <col min="7431" max="7431" width="1.88671875" style="579" bestFit="1" customWidth="1"/>
    <col min="7432" max="7432" width="5" style="579" customWidth="1"/>
    <col min="7433" max="7433" width="1.88671875" style="579" bestFit="1" customWidth="1"/>
    <col min="7434" max="7434" width="4" style="579" customWidth="1"/>
    <col min="7435" max="7435" width="2.33203125" style="579" customWidth="1"/>
    <col min="7436" max="7436" width="3.21875" style="579" customWidth="1"/>
    <col min="7437" max="7437" width="2.33203125" style="579" customWidth="1"/>
    <col min="7438" max="7438" width="9.109375" style="579" customWidth="1"/>
    <col min="7439" max="7677" width="8.88671875" style="579"/>
    <col min="7678" max="7679" width="9.77734375" style="579" customWidth="1"/>
    <col min="7680" max="7680" width="12.88671875" style="579" customWidth="1"/>
    <col min="7681" max="7683" width="13.88671875" style="579" customWidth="1"/>
    <col min="7684" max="7684" width="22.21875" style="579" customWidth="1"/>
    <col min="7685" max="7685" width="4.44140625" style="579" customWidth="1"/>
    <col min="7686" max="7686" width="10.77734375" style="579" customWidth="1"/>
    <col min="7687" max="7687" width="1.88671875" style="579" bestFit="1" customWidth="1"/>
    <col min="7688" max="7688" width="5" style="579" customWidth="1"/>
    <col min="7689" max="7689" width="1.88671875" style="579" bestFit="1" customWidth="1"/>
    <col min="7690" max="7690" width="4" style="579" customWidth="1"/>
    <col min="7691" max="7691" width="2.33203125" style="579" customWidth="1"/>
    <col min="7692" max="7692" width="3.21875" style="579" customWidth="1"/>
    <col min="7693" max="7693" width="2.33203125" style="579" customWidth="1"/>
    <col min="7694" max="7694" width="9.109375" style="579" customWidth="1"/>
    <col min="7695" max="7933" width="8.88671875" style="579"/>
    <col min="7934" max="7935" width="9.77734375" style="579" customWidth="1"/>
    <col min="7936" max="7936" width="12.88671875" style="579" customWidth="1"/>
    <col min="7937" max="7939" width="13.88671875" style="579" customWidth="1"/>
    <col min="7940" max="7940" width="22.21875" style="579" customWidth="1"/>
    <col min="7941" max="7941" width="4.44140625" style="579" customWidth="1"/>
    <col min="7942" max="7942" width="10.77734375" style="579" customWidth="1"/>
    <col min="7943" max="7943" width="1.88671875" style="579" bestFit="1" customWidth="1"/>
    <col min="7944" max="7944" width="5" style="579" customWidth="1"/>
    <col min="7945" max="7945" width="1.88671875" style="579" bestFit="1" customWidth="1"/>
    <col min="7946" max="7946" width="4" style="579" customWidth="1"/>
    <col min="7947" max="7947" width="2.33203125" style="579" customWidth="1"/>
    <col min="7948" max="7948" width="3.21875" style="579" customWidth="1"/>
    <col min="7949" max="7949" width="2.33203125" style="579" customWidth="1"/>
    <col min="7950" max="7950" width="9.109375" style="579" customWidth="1"/>
    <col min="7951" max="8189" width="8.88671875" style="579"/>
    <col min="8190" max="8191" width="9.77734375" style="579" customWidth="1"/>
    <col min="8192" max="8192" width="12.88671875" style="579" customWidth="1"/>
    <col min="8193" max="8195" width="13.88671875" style="579" customWidth="1"/>
    <col min="8196" max="8196" width="22.21875" style="579" customWidth="1"/>
    <col min="8197" max="8197" width="4.44140625" style="579" customWidth="1"/>
    <col min="8198" max="8198" width="10.77734375" style="579" customWidth="1"/>
    <col min="8199" max="8199" width="1.88671875" style="579" bestFit="1" customWidth="1"/>
    <col min="8200" max="8200" width="5" style="579" customWidth="1"/>
    <col min="8201" max="8201" width="1.88671875" style="579" bestFit="1" customWidth="1"/>
    <col min="8202" max="8202" width="4" style="579" customWidth="1"/>
    <col min="8203" max="8203" width="2.33203125" style="579" customWidth="1"/>
    <col min="8204" max="8204" width="3.21875" style="579" customWidth="1"/>
    <col min="8205" max="8205" width="2.33203125" style="579" customWidth="1"/>
    <col min="8206" max="8206" width="9.109375" style="579" customWidth="1"/>
    <col min="8207" max="8445" width="8.88671875" style="579"/>
    <col min="8446" max="8447" width="9.77734375" style="579" customWidth="1"/>
    <col min="8448" max="8448" width="12.88671875" style="579" customWidth="1"/>
    <col min="8449" max="8451" width="13.88671875" style="579" customWidth="1"/>
    <col min="8452" max="8452" width="22.21875" style="579" customWidth="1"/>
    <col min="8453" max="8453" width="4.44140625" style="579" customWidth="1"/>
    <col min="8454" max="8454" width="10.77734375" style="579" customWidth="1"/>
    <col min="8455" max="8455" width="1.88671875" style="579" bestFit="1" customWidth="1"/>
    <col min="8456" max="8456" width="5" style="579" customWidth="1"/>
    <col min="8457" max="8457" width="1.88671875" style="579" bestFit="1" customWidth="1"/>
    <col min="8458" max="8458" width="4" style="579" customWidth="1"/>
    <col min="8459" max="8459" width="2.33203125" style="579" customWidth="1"/>
    <col min="8460" max="8460" width="3.21875" style="579" customWidth="1"/>
    <col min="8461" max="8461" width="2.33203125" style="579" customWidth="1"/>
    <col min="8462" max="8462" width="9.109375" style="579" customWidth="1"/>
    <col min="8463" max="8701" width="8.88671875" style="579"/>
    <col min="8702" max="8703" width="9.77734375" style="579" customWidth="1"/>
    <col min="8704" max="8704" width="12.88671875" style="579" customWidth="1"/>
    <col min="8705" max="8707" width="13.88671875" style="579" customWidth="1"/>
    <col min="8708" max="8708" width="22.21875" style="579" customWidth="1"/>
    <col min="8709" max="8709" width="4.44140625" style="579" customWidth="1"/>
    <col min="8710" max="8710" width="10.77734375" style="579" customWidth="1"/>
    <col min="8711" max="8711" width="1.88671875" style="579" bestFit="1" customWidth="1"/>
    <col min="8712" max="8712" width="5" style="579" customWidth="1"/>
    <col min="8713" max="8713" width="1.88671875" style="579" bestFit="1" customWidth="1"/>
    <col min="8714" max="8714" width="4" style="579" customWidth="1"/>
    <col min="8715" max="8715" width="2.33203125" style="579" customWidth="1"/>
    <col min="8716" max="8716" width="3.21875" style="579" customWidth="1"/>
    <col min="8717" max="8717" width="2.33203125" style="579" customWidth="1"/>
    <col min="8718" max="8718" width="9.109375" style="579" customWidth="1"/>
    <col min="8719" max="8957" width="8.88671875" style="579"/>
    <col min="8958" max="8959" width="9.77734375" style="579" customWidth="1"/>
    <col min="8960" max="8960" width="12.88671875" style="579" customWidth="1"/>
    <col min="8961" max="8963" width="13.88671875" style="579" customWidth="1"/>
    <col min="8964" max="8964" width="22.21875" style="579" customWidth="1"/>
    <col min="8965" max="8965" width="4.44140625" style="579" customWidth="1"/>
    <col min="8966" max="8966" width="10.77734375" style="579" customWidth="1"/>
    <col min="8967" max="8967" width="1.88671875" style="579" bestFit="1" customWidth="1"/>
    <col min="8968" max="8968" width="5" style="579" customWidth="1"/>
    <col min="8969" max="8969" width="1.88671875" style="579" bestFit="1" customWidth="1"/>
    <col min="8970" max="8970" width="4" style="579" customWidth="1"/>
    <col min="8971" max="8971" width="2.33203125" style="579" customWidth="1"/>
    <col min="8972" max="8972" width="3.21875" style="579" customWidth="1"/>
    <col min="8973" max="8973" width="2.33203125" style="579" customWidth="1"/>
    <col min="8974" max="8974" width="9.109375" style="579" customWidth="1"/>
    <col min="8975" max="9213" width="8.88671875" style="579"/>
    <col min="9214" max="9215" width="9.77734375" style="579" customWidth="1"/>
    <col min="9216" max="9216" width="12.88671875" style="579" customWidth="1"/>
    <col min="9217" max="9219" width="13.88671875" style="579" customWidth="1"/>
    <col min="9220" max="9220" width="22.21875" style="579" customWidth="1"/>
    <col min="9221" max="9221" width="4.44140625" style="579" customWidth="1"/>
    <col min="9222" max="9222" width="10.77734375" style="579" customWidth="1"/>
    <col min="9223" max="9223" width="1.88671875" style="579" bestFit="1" customWidth="1"/>
    <col min="9224" max="9224" width="5" style="579" customWidth="1"/>
    <col min="9225" max="9225" width="1.88671875" style="579" bestFit="1" customWidth="1"/>
    <col min="9226" max="9226" width="4" style="579" customWidth="1"/>
    <col min="9227" max="9227" width="2.33203125" style="579" customWidth="1"/>
    <col min="9228" max="9228" width="3.21875" style="579" customWidth="1"/>
    <col min="9229" max="9229" width="2.33203125" style="579" customWidth="1"/>
    <col min="9230" max="9230" width="9.109375" style="579" customWidth="1"/>
    <col min="9231" max="9469" width="8.88671875" style="579"/>
    <col min="9470" max="9471" width="9.77734375" style="579" customWidth="1"/>
    <col min="9472" max="9472" width="12.88671875" style="579" customWidth="1"/>
    <col min="9473" max="9475" width="13.88671875" style="579" customWidth="1"/>
    <col min="9476" max="9476" width="22.21875" style="579" customWidth="1"/>
    <col min="9477" max="9477" width="4.44140625" style="579" customWidth="1"/>
    <col min="9478" max="9478" width="10.77734375" style="579" customWidth="1"/>
    <col min="9479" max="9479" width="1.88671875" style="579" bestFit="1" customWidth="1"/>
    <col min="9480" max="9480" width="5" style="579" customWidth="1"/>
    <col min="9481" max="9481" width="1.88671875" style="579" bestFit="1" customWidth="1"/>
    <col min="9482" max="9482" width="4" style="579" customWidth="1"/>
    <col min="9483" max="9483" width="2.33203125" style="579" customWidth="1"/>
    <col min="9484" max="9484" width="3.21875" style="579" customWidth="1"/>
    <col min="9485" max="9485" width="2.33203125" style="579" customWidth="1"/>
    <col min="9486" max="9486" width="9.109375" style="579" customWidth="1"/>
    <col min="9487" max="9725" width="8.88671875" style="579"/>
    <col min="9726" max="9727" width="9.77734375" style="579" customWidth="1"/>
    <col min="9728" max="9728" width="12.88671875" style="579" customWidth="1"/>
    <col min="9729" max="9731" width="13.88671875" style="579" customWidth="1"/>
    <col min="9732" max="9732" width="22.21875" style="579" customWidth="1"/>
    <col min="9733" max="9733" width="4.44140625" style="579" customWidth="1"/>
    <col min="9734" max="9734" width="10.77734375" style="579" customWidth="1"/>
    <col min="9735" max="9735" width="1.88671875" style="579" bestFit="1" customWidth="1"/>
    <col min="9736" max="9736" width="5" style="579" customWidth="1"/>
    <col min="9737" max="9737" width="1.88671875" style="579" bestFit="1" customWidth="1"/>
    <col min="9738" max="9738" width="4" style="579" customWidth="1"/>
    <col min="9739" max="9739" width="2.33203125" style="579" customWidth="1"/>
    <col min="9740" max="9740" width="3.21875" style="579" customWidth="1"/>
    <col min="9741" max="9741" width="2.33203125" style="579" customWidth="1"/>
    <col min="9742" max="9742" width="9.109375" style="579" customWidth="1"/>
    <col min="9743" max="9981" width="8.88671875" style="579"/>
    <col min="9982" max="9983" width="9.77734375" style="579" customWidth="1"/>
    <col min="9984" max="9984" width="12.88671875" style="579" customWidth="1"/>
    <col min="9985" max="9987" width="13.88671875" style="579" customWidth="1"/>
    <col min="9988" max="9988" width="22.21875" style="579" customWidth="1"/>
    <col min="9989" max="9989" width="4.44140625" style="579" customWidth="1"/>
    <col min="9990" max="9990" width="10.77734375" style="579" customWidth="1"/>
    <col min="9991" max="9991" width="1.88671875" style="579" bestFit="1" customWidth="1"/>
    <col min="9992" max="9992" width="5" style="579" customWidth="1"/>
    <col min="9993" max="9993" width="1.88671875" style="579" bestFit="1" customWidth="1"/>
    <col min="9994" max="9994" width="4" style="579" customWidth="1"/>
    <col min="9995" max="9995" width="2.33203125" style="579" customWidth="1"/>
    <col min="9996" max="9996" width="3.21875" style="579" customWidth="1"/>
    <col min="9997" max="9997" width="2.33203125" style="579" customWidth="1"/>
    <col min="9998" max="9998" width="9.109375" style="579" customWidth="1"/>
    <col min="9999" max="10237" width="8.88671875" style="579"/>
    <col min="10238" max="10239" width="9.77734375" style="579" customWidth="1"/>
    <col min="10240" max="10240" width="12.88671875" style="579" customWidth="1"/>
    <col min="10241" max="10243" width="13.88671875" style="579" customWidth="1"/>
    <col min="10244" max="10244" width="22.21875" style="579" customWidth="1"/>
    <col min="10245" max="10245" width="4.44140625" style="579" customWidth="1"/>
    <col min="10246" max="10246" width="10.77734375" style="579" customWidth="1"/>
    <col min="10247" max="10247" width="1.88671875" style="579" bestFit="1" customWidth="1"/>
    <col min="10248" max="10248" width="5" style="579" customWidth="1"/>
    <col min="10249" max="10249" width="1.88671875" style="579" bestFit="1" customWidth="1"/>
    <col min="10250" max="10250" width="4" style="579" customWidth="1"/>
    <col min="10251" max="10251" width="2.33203125" style="579" customWidth="1"/>
    <col min="10252" max="10252" width="3.21875" style="579" customWidth="1"/>
    <col min="10253" max="10253" width="2.33203125" style="579" customWidth="1"/>
    <col min="10254" max="10254" width="9.109375" style="579" customWidth="1"/>
    <col min="10255" max="10493" width="8.88671875" style="579"/>
    <col min="10494" max="10495" width="9.77734375" style="579" customWidth="1"/>
    <col min="10496" max="10496" width="12.88671875" style="579" customWidth="1"/>
    <col min="10497" max="10499" width="13.88671875" style="579" customWidth="1"/>
    <col min="10500" max="10500" width="22.21875" style="579" customWidth="1"/>
    <col min="10501" max="10501" width="4.44140625" style="579" customWidth="1"/>
    <col min="10502" max="10502" width="10.77734375" style="579" customWidth="1"/>
    <col min="10503" max="10503" width="1.88671875" style="579" bestFit="1" customWidth="1"/>
    <col min="10504" max="10504" width="5" style="579" customWidth="1"/>
    <col min="10505" max="10505" width="1.88671875" style="579" bestFit="1" customWidth="1"/>
    <col min="10506" max="10506" width="4" style="579" customWidth="1"/>
    <col min="10507" max="10507" width="2.33203125" style="579" customWidth="1"/>
    <col min="10508" max="10508" width="3.21875" style="579" customWidth="1"/>
    <col min="10509" max="10509" width="2.33203125" style="579" customWidth="1"/>
    <col min="10510" max="10510" width="9.109375" style="579" customWidth="1"/>
    <col min="10511" max="10749" width="8.88671875" style="579"/>
    <col min="10750" max="10751" width="9.77734375" style="579" customWidth="1"/>
    <col min="10752" max="10752" width="12.88671875" style="579" customWidth="1"/>
    <col min="10753" max="10755" width="13.88671875" style="579" customWidth="1"/>
    <col min="10756" max="10756" width="22.21875" style="579" customWidth="1"/>
    <col min="10757" max="10757" width="4.44140625" style="579" customWidth="1"/>
    <col min="10758" max="10758" width="10.77734375" style="579" customWidth="1"/>
    <col min="10759" max="10759" width="1.88671875" style="579" bestFit="1" customWidth="1"/>
    <col min="10760" max="10760" width="5" style="579" customWidth="1"/>
    <col min="10761" max="10761" width="1.88671875" style="579" bestFit="1" customWidth="1"/>
    <col min="10762" max="10762" width="4" style="579" customWidth="1"/>
    <col min="10763" max="10763" width="2.33203125" style="579" customWidth="1"/>
    <col min="10764" max="10764" width="3.21875" style="579" customWidth="1"/>
    <col min="10765" max="10765" width="2.33203125" style="579" customWidth="1"/>
    <col min="10766" max="10766" width="9.109375" style="579" customWidth="1"/>
    <col min="10767" max="11005" width="8.88671875" style="579"/>
    <col min="11006" max="11007" width="9.77734375" style="579" customWidth="1"/>
    <col min="11008" max="11008" width="12.88671875" style="579" customWidth="1"/>
    <col min="11009" max="11011" width="13.88671875" style="579" customWidth="1"/>
    <col min="11012" max="11012" width="22.21875" style="579" customWidth="1"/>
    <col min="11013" max="11013" width="4.44140625" style="579" customWidth="1"/>
    <col min="11014" max="11014" width="10.77734375" style="579" customWidth="1"/>
    <col min="11015" max="11015" width="1.88671875" style="579" bestFit="1" customWidth="1"/>
    <col min="11016" max="11016" width="5" style="579" customWidth="1"/>
    <col min="11017" max="11017" width="1.88671875" style="579" bestFit="1" customWidth="1"/>
    <col min="11018" max="11018" width="4" style="579" customWidth="1"/>
    <col min="11019" max="11019" width="2.33203125" style="579" customWidth="1"/>
    <col min="11020" max="11020" width="3.21875" style="579" customWidth="1"/>
    <col min="11021" max="11021" width="2.33203125" style="579" customWidth="1"/>
    <col min="11022" max="11022" width="9.109375" style="579" customWidth="1"/>
    <col min="11023" max="11261" width="8.88671875" style="579"/>
    <col min="11262" max="11263" width="9.77734375" style="579" customWidth="1"/>
    <col min="11264" max="11264" width="12.88671875" style="579" customWidth="1"/>
    <col min="11265" max="11267" width="13.88671875" style="579" customWidth="1"/>
    <col min="11268" max="11268" width="22.21875" style="579" customWidth="1"/>
    <col min="11269" max="11269" width="4.44140625" style="579" customWidth="1"/>
    <col min="11270" max="11270" width="10.77734375" style="579" customWidth="1"/>
    <col min="11271" max="11271" width="1.88671875" style="579" bestFit="1" customWidth="1"/>
    <col min="11272" max="11272" width="5" style="579" customWidth="1"/>
    <col min="11273" max="11273" width="1.88671875" style="579" bestFit="1" customWidth="1"/>
    <col min="11274" max="11274" width="4" style="579" customWidth="1"/>
    <col min="11275" max="11275" width="2.33203125" style="579" customWidth="1"/>
    <col min="11276" max="11276" width="3.21875" style="579" customWidth="1"/>
    <col min="11277" max="11277" width="2.33203125" style="579" customWidth="1"/>
    <col min="11278" max="11278" width="9.109375" style="579" customWidth="1"/>
    <col min="11279" max="11517" width="8.88671875" style="579"/>
    <col min="11518" max="11519" width="9.77734375" style="579" customWidth="1"/>
    <col min="11520" max="11520" width="12.88671875" style="579" customWidth="1"/>
    <col min="11521" max="11523" width="13.88671875" style="579" customWidth="1"/>
    <col min="11524" max="11524" width="22.21875" style="579" customWidth="1"/>
    <col min="11525" max="11525" width="4.44140625" style="579" customWidth="1"/>
    <col min="11526" max="11526" width="10.77734375" style="579" customWidth="1"/>
    <col min="11527" max="11527" width="1.88671875" style="579" bestFit="1" customWidth="1"/>
    <col min="11528" max="11528" width="5" style="579" customWidth="1"/>
    <col min="11529" max="11529" width="1.88671875" style="579" bestFit="1" customWidth="1"/>
    <col min="11530" max="11530" width="4" style="579" customWidth="1"/>
    <col min="11531" max="11531" width="2.33203125" style="579" customWidth="1"/>
    <col min="11532" max="11532" width="3.21875" style="579" customWidth="1"/>
    <col min="11533" max="11533" width="2.33203125" style="579" customWidth="1"/>
    <col min="11534" max="11534" width="9.109375" style="579" customWidth="1"/>
    <col min="11535" max="11773" width="8.88671875" style="579"/>
    <col min="11774" max="11775" width="9.77734375" style="579" customWidth="1"/>
    <col min="11776" max="11776" width="12.88671875" style="579" customWidth="1"/>
    <col min="11777" max="11779" width="13.88671875" style="579" customWidth="1"/>
    <col min="11780" max="11780" width="22.21875" style="579" customWidth="1"/>
    <col min="11781" max="11781" width="4.44140625" style="579" customWidth="1"/>
    <col min="11782" max="11782" width="10.77734375" style="579" customWidth="1"/>
    <col min="11783" max="11783" width="1.88671875" style="579" bestFit="1" customWidth="1"/>
    <col min="11784" max="11784" width="5" style="579" customWidth="1"/>
    <col min="11785" max="11785" width="1.88671875" style="579" bestFit="1" customWidth="1"/>
    <col min="11786" max="11786" width="4" style="579" customWidth="1"/>
    <col min="11787" max="11787" width="2.33203125" style="579" customWidth="1"/>
    <col min="11788" max="11788" width="3.21875" style="579" customWidth="1"/>
    <col min="11789" max="11789" width="2.33203125" style="579" customWidth="1"/>
    <col min="11790" max="11790" width="9.109375" style="579" customWidth="1"/>
    <col min="11791" max="12029" width="8.88671875" style="579"/>
    <col min="12030" max="12031" width="9.77734375" style="579" customWidth="1"/>
    <col min="12032" max="12032" width="12.88671875" style="579" customWidth="1"/>
    <col min="12033" max="12035" width="13.88671875" style="579" customWidth="1"/>
    <col min="12036" max="12036" width="22.21875" style="579" customWidth="1"/>
    <col min="12037" max="12037" width="4.44140625" style="579" customWidth="1"/>
    <col min="12038" max="12038" width="10.77734375" style="579" customWidth="1"/>
    <col min="12039" max="12039" width="1.88671875" style="579" bestFit="1" customWidth="1"/>
    <col min="12040" max="12040" width="5" style="579" customWidth="1"/>
    <col min="12041" max="12041" width="1.88671875" style="579" bestFit="1" customWidth="1"/>
    <col min="12042" max="12042" width="4" style="579" customWidth="1"/>
    <col min="12043" max="12043" width="2.33203125" style="579" customWidth="1"/>
    <col min="12044" max="12044" width="3.21875" style="579" customWidth="1"/>
    <col min="12045" max="12045" width="2.33203125" style="579" customWidth="1"/>
    <col min="12046" max="12046" width="9.109375" style="579" customWidth="1"/>
    <col min="12047" max="12285" width="8.88671875" style="579"/>
    <col min="12286" max="12287" width="9.77734375" style="579" customWidth="1"/>
    <col min="12288" max="12288" width="12.88671875" style="579" customWidth="1"/>
    <col min="12289" max="12291" width="13.88671875" style="579" customWidth="1"/>
    <col min="12292" max="12292" width="22.21875" style="579" customWidth="1"/>
    <col min="12293" max="12293" width="4.44140625" style="579" customWidth="1"/>
    <col min="12294" max="12294" width="10.77734375" style="579" customWidth="1"/>
    <col min="12295" max="12295" width="1.88671875" style="579" bestFit="1" customWidth="1"/>
    <col min="12296" max="12296" width="5" style="579" customWidth="1"/>
    <col min="12297" max="12297" width="1.88671875" style="579" bestFit="1" customWidth="1"/>
    <col min="12298" max="12298" width="4" style="579" customWidth="1"/>
    <col min="12299" max="12299" width="2.33203125" style="579" customWidth="1"/>
    <col min="12300" max="12300" width="3.21875" style="579" customWidth="1"/>
    <col min="12301" max="12301" width="2.33203125" style="579" customWidth="1"/>
    <col min="12302" max="12302" width="9.109375" style="579" customWidth="1"/>
    <col min="12303" max="12541" width="8.88671875" style="579"/>
    <col min="12542" max="12543" width="9.77734375" style="579" customWidth="1"/>
    <col min="12544" max="12544" width="12.88671875" style="579" customWidth="1"/>
    <col min="12545" max="12547" width="13.88671875" style="579" customWidth="1"/>
    <col min="12548" max="12548" width="22.21875" style="579" customWidth="1"/>
    <col min="12549" max="12549" width="4.44140625" style="579" customWidth="1"/>
    <col min="12550" max="12550" width="10.77734375" style="579" customWidth="1"/>
    <col min="12551" max="12551" width="1.88671875" style="579" bestFit="1" customWidth="1"/>
    <col min="12552" max="12552" width="5" style="579" customWidth="1"/>
    <col min="12553" max="12553" width="1.88671875" style="579" bestFit="1" customWidth="1"/>
    <col min="12554" max="12554" width="4" style="579" customWidth="1"/>
    <col min="12555" max="12555" width="2.33203125" style="579" customWidth="1"/>
    <col min="12556" max="12556" width="3.21875" style="579" customWidth="1"/>
    <col min="12557" max="12557" width="2.33203125" style="579" customWidth="1"/>
    <col min="12558" max="12558" width="9.109375" style="579" customWidth="1"/>
    <col min="12559" max="12797" width="8.88671875" style="579"/>
    <col min="12798" max="12799" width="9.77734375" style="579" customWidth="1"/>
    <col min="12800" max="12800" width="12.88671875" style="579" customWidth="1"/>
    <col min="12801" max="12803" width="13.88671875" style="579" customWidth="1"/>
    <col min="12804" max="12804" width="22.21875" style="579" customWidth="1"/>
    <col min="12805" max="12805" width="4.44140625" style="579" customWidth="1"/>
    <col min="12806" max="12806" width="10.77734375" style="579" customWidth="1"/>
    <col min="12807" max="12807" width="1.88671875" style="579" bestFit="1" customWidth="1"/>
    <col min="12808" max="12808" width="5" style="579" customWidth="1"/>
    <col min="12809" max="12809" width="1.88671875" style="579" bestFit="1" customWidth="1"/>
    <col min="12810" max="12810" width="4" style="579" customWidth="1"/>
    <col min="12811" max="12811" width="2.33203125" style="579" customWidth="1"/>
    <col min="12812" max="12812" width="3.21875" style="579" customWidth="1"/>
    <col min="12813" max="12813" width="2.33203125" style="579" customWidth="1"/>
    <col min="12814" max="12814" width="9.109375" style="579" customWidth="1"/>
    <col min="12815" max="13053" width="8.88671875" style="579"/>
    <col min="13054" max="13055" width="9.77734375" style="579" customWidth="1"/>
    <col min="13056" max="13056" width="12.88671875" style="579" customWidth="1"/>
    <col min="13057" max="13059" width="13.88671875" style="579" customWidth="1"/>
    <col min="13060" max="13060" width="22.21875" style="579" customWidth="1"/>
    <col min="13061" max="13061" width="4.44140625" style="579" customWidth="1"/>
    <col min="13062" max="13062" width="10.77734375" style="579" customWidth="1"/>
    <col min="13063" max="13063" width="1.88671875" style="579" bestFit="1" customWidth="1"/>
    <col min="13064" max="13064" width="5" style="579" customWidth="1"/>
    <col min="13065" max="13065" width="1.88671875" style="579" bestFit="1" customWidth="1"/>
    <col min="13066" max="13066" width="4" style="579" customWidth="1"/>
    <col min="13067" max="13067" width="2.33203125" style="579" customWidth="1"/>
    <col min="13068" max="13068" width="3.21875" style="579" customWidth="1"/>
    <col min="13069" max="13069" width="2.33203125" style="579" customWidth="1"/>
    <col min="13070" max="13070" width="9.109375" style="579" customWidth="1"/>
    <col min="13071" max="13309" width="8.88671875" style="579"/>
    <col min="13310" max="13311" width="9.77734375" style="579" customWidth="1"/>
    <col min="13312" max="13312" width="12.88671875" style="579" customWidth="1"/>
    <col min="13313" max="13315" width="13.88671875" style="579" customWidth="1"/>
    <col min="13316" max="13316" width="22.21875" style="579" customWidth="1"/>
    <col min="13317" max="13317" width="4.44140625" style="579" customWidth="1"/>
    <col min="13318" max="13318" width="10.77734375" style="579" customWidth="1"/>
    <col min="13319" max="13319" width="1.88671875" style="579" bestFit="1" customWidth="1"/>
    <col min="13320" max="13320" width="5" style="579" customWidth="1"/>
    <col min="13321" max="13321" width="1.88671875" style="579" bestFit="1" customWidth="1"/>
    <col min="13322" max="13322" width="4" style="579" customWidth="1"/>
    <col min="13323" max="13323" width="2.33203125" style="579" customWidth="1"/>
    <col min="13324" max="13324" width="3.21875" style="579" customWidth="1"/>
    <col min="13325" max="13325" width="2.33203125" style="579" customWidth="1"/>
    <col min="13326" max="13326" width="9.109375" style="579" customWidth="1"/>
    <col min="13327" max="13565" width="8.88671875" style="579"/>
    <col min="13566" max="13567" width="9.77734375" style="579" customWidth="1"/>
    <col min="13568" max="13568" width="12.88671875" style="579" customWidth="1"/>
    <col min="13569" max="13571" width="13.88671875" style="579" customWidth="1"/>
    <col min="13572" max="13572" width="22.21875" style="579" customWidth="1"/>
    <col min="13573" max="13573" width="4.44140625" style="579" customWidth="1"/>
    <col min="13574" max="13574" width="10.77734375" style="579" customWidth="1"/>
    <col min="13575" max="13575" width="1.88671875" style="579" bestFit="1" customWidth="1"/>
    <col min="13576" max="13576" width="5" style="579" customWidth="1"/>
    <col min="13577" max="13577" width="1.88671875" style="579" bestFit="1" customWidth="1"/>
    <col min="13578" max="13578" width="4" style="579" customWidth="1"/>
    <col min="13579" max="13579" width="2.33203125" style="579" customWidth="1"/>
    <col min="13580" max="13580" width="3.21875" style="579" customWidth="1"/>
    <col min="13581" max="13581" width="2.33203125" style="579" customWidth="1"/>
    <col min="13582" max="13582" width="9.109375" style="579" customWidth="1"/>
    <col min="13583" max="13821" width="8.88671875" style="579"/>
    <col min="13822" max="13823" width="9.77734375" style="579" customWidth="1"/>
    <col min="13824" max="13824" width="12.88671875" style="579" customWidth="1"/>
    <col min="13825" max="13827" width="13.88671875" style="579" customWidth="1"/>
    <col min="13828" max="13828" width="22.21875" style="579" customWidth="1"/>
    <col min="13829" max="13829" width="4.44140625" style="579" customWidth="1"/>
    <col min="13830" max="13830" width="10.77734375" style="579" customWidth="1"/>
    <col min="13831" max="13831" width="1.88671875" style="579" bestFit="1" customWidth="1"/>
    <col min="13832" max="13832" width="5" style="579" customWidth="1"/>
    <col min="13833" max="13833" width="1.88671875" style="579" bestFit="1" customWidth="1"/>
    <col min="13834" max="13834" width="4" style="579" customWidth="1"/>
    <col min="13835" max="13835" width="2.33203125" style="579" customWidth="1"/>
    <col min="13836" max="13836" width="3.21875" style="579" customWidth="1"/>
    <col min="13837" max="13837" width="2.33203125" style="579" customWidth="1"/>
    <col min="13838" max="13838" width="9.109375" style="579" customWidth="1"/>
    <col min="13839" max="14077" width="8.88671875" style="579"/>
    <col min="14078" max="14079" width="9.77734375" style="579" customWidth="1"/>
    <col min="14080" max="14080" width="12.88671875" style="579" customWidth="1"/>
    <col min="14081" max="14083" width="13.88671875" style="579" customWidth="1"/>
    <col min="14084" max="14084" width="22.21875" style="579" customWidth="1"/>
    <col min="14085" max="14085" width="4.44140625" style="579" customWidth="1"/>
    <col min="14086" max="14086" width="10.77734375" style="579" customWidth="1"/>
    <col min="14087" max="14087" width="1.88671875" style="579" bestFit="1" customWidth="1"/>
    <col min="14088" max="14088" width="5" style="579" customWidth="1"/>
    <col min="14089" max="14089" width="1.88671875" style="579" bestFit="1" customWidth="1"/>
    <col min="14090" max="14090" width="4" style="579" customWidth="1"/>
    <col min="14091" max="14091" width="2.33203125" style="579" customWidth="1"/>
    <col min="14092" max="14092" width="3.21875" style="579" customWidth="1"/>
    <col min="14093" max="14093" width="2.33203125" style="579" customWidth="1"/>
    <col min="14094" max="14094" width="9.109375" style="579" customWidth="1"/>
    <col min="14095" max="14333" width="8.88671875" style="579"/>
    <col min="14334" max="14335" width="9.77734375" style="579" customWidth="1"/>
    <col min="14336" max="14336" width="12.88671875" style="579" customWidth="1"/>
    <col min="14337" max="14339" width="13.88671875" style="579" customWidth="1"/>
    <col min="14340" max="14340" width="22.21875" style="579" customWidth="1"/>
    <col min="14341" max="14341" width="4.44140625" style="579" customWidth="1"/>
    <col min="14342" max="14342" width="10.77734375" style="579" customWidth="1"/>
    <col min="14343" max="14343" width="1.88671875" style="579" bestFit="1" customWidth="1"/>
    <col min="14344" max="14344" width="5" style="579" customWidth="1"/>
    <col min="14345" max="14345" width="1.88671875" style="579" bestFit="1" customWidth="1"/>
    <col min="14346" max="14346" width="4" style="579" customWidth="1"/>
    <col min="14347" max="14347" width="2.33203125" style="579" customWidth="1"/>
    <col min="14348" max="14348" width="3.21875" style="579" customWidth="1"/>
    <col min="14349" max="14349" width="2.33203125" style="579" customWidth="1"/>
    <col min="14350" max="14350" width="9.109375" style="579" customWidth="1"/>
    <col min="14351" max="14589" width="8.88671875" style="579"/>
    <col min="14590" max="14591" width="9.77734375" style="579" customWidth="1"/>
    <col min="14592" max="14592" width="12.88671875" style="579" customWidth="1"/>
    <col min="14593" max="14595" width="13.88671875" style="579" customWidth="1"/>
    <col min="14596" max="14596" width="22.21875" style="579" customWidth="1"/>
    <col min="14597" max="14597" width="4.44140625" style="579" customWidth="1"/>
    <col min="14598" max="14598" width="10.77734375" style="579" customWidth="1"/>
    <col min="14599" max="14599" width="1.88671875" style="579" bestFit="1" customWidth="1"/>
    <col min="14600" max="14600" width="5" style="579" customWidth="1"/>
    <col min="14601" max="14601" width="1.88671875" style="579" bestFit="1" customWidth="1"/>
    <col min="14602" max="14602" width="4" style="579" customWidth="1"/>
    <col min="14603" max="14603" width="2.33203125" style="579" customWidth="1"/>
    <col min="14604" max="14604" width="3.21875" style="579" customWidth="1"/>
    <col min="14605" max="14605" width="2.33203125" style="579" customWidth="1"/>
    <col min="14606" max="14606" width="9.109375" style="579" customWidth="1"/>
    <col min="14607" max="14845" width="8.88671875" style="579"/>
    <col min="14846" max="14847" width="9.77734375" style="579" customWidth="1"/>
    <col min="14848" max="14848" width="12.88671875" style="579" customWidth="1"/>
    <col min="14849" max="14851" width="13.88671875" style="579" customWidth="1"/>
    <col min="14852" max="14852" width="22.21875" style="579" customWidth="1"/>
    <col min="14853" max="14853" width="4.44140625" style="579" customWidth="1"/>
    <col min="14854" max="14854" width="10.77734375" style="579" customWidth="1"/>
    <col min="14855" max="14855" width="1.88671875" style="579" bestFit="1" customWidth="1"/>
    <col min="14856" max="14856" width="5" style="579" customWidth="1"/>
    <col min="14857" max="14857" width="1.88671875" style="579" bestFit="1" customWidth="1"/>
    <col min="14858" max="14858" width="4" style="579" customWidth="1"/>
    <col min="14859" max="14859" width="2.33203125" style="579" customWidth="1"/>
    <col min="14860" max="14860" width="3.21875" style="579" customWidth="1"/>
    <col min="14861" max="14861" width="2.33203125" style="579" customWidth="1"/>
    <col min="14862" max="14862" width="9.109375" style="579" customWidth="1"/>
    <col min="14863" max="15101" width="8.88671875" style="579"/>
    <col min="15102" max="15103" width="9.77734375" style="579" customWidth="1"/>
    <col min="15104" max="15104" width="12.88671875" style="579" customWidth="1"/>
    <col min="15105" max="15107" width="13.88671875" style="579" customWidth="1"/>
    <col min="15108" max="15108" width="22.21875" style="579" customWidth="1"/>
    <col min="15109" max="15109" width="4.44140625" style="579" customWidth="1"/>
    <col min="15110" max="15110" width="10.77734375" style="579" customWidth="1"/>
    <col min="15111" max="15111" width="1.88671875" style="579" bestFit="1" customWidth="1"/>
    <col min="15112" max="15112" width="5" style="579" customWidth="1"/>
    <col min="15113" max="15113" width="1.88671875" style="579" bestFit="1" customWidth="1"/>
    <col min="15114" max="15114" width="4" style="579" customWidth="1"/>
    <col min="15115" max="15115" width="2.33203125" style="579" customWidth="1"/>
    <col min="15116" max="15116" width="3.21875" style="579" customWidth="1"/>
    <col min="15117" max="15117" width="2.33203125" style="579" customWidth="1"/>
    <col min="15118" max="15118" width="9.109375" style="579" customWidth="1"/>
    <col min="15119" max="15357" width="8.88671875" style="579"/>
    <col min="15358" max="15359" width="9.77734375" style="579" customWidth="1"/>
    <col min="15360" max="15360" width="12.88671875" style="579" customWidth="1"/>
    <col min="15361" max="15363" width="13.88671875" style="579" customWidth="1"/>
    <col min="15364" max="15364" width="22.21875" style="579" customWidth="1"/>
    <col min="15365" max="15365" width="4.44140625" style="579" customWidth="1"/>
    <col min="15366" max="15366" width="10.77734375" style="579" customWidth="1"/>
    <col min="15367" max="15367" width="1.88671875" style="579" bestFit="1" customWidth="1"/>
    <col min="15368" max="15368" width="5" style="579" customWidth="1"/>
    <col min="15369" max="15369" width="1.88671875" style="579" bestFit="1" customWidth="1"/>
    <col min="15370" max="15370" width="4" style="579" customWidth="1"/>
    <col min="15371" max="15371" width="2.33203125" style="579" customWidth="1"/>
    <col min="15372" max="15372" width="3.21875" style="579" customWidth="1"/>
    <col min="15373" max="15373" width="2.33203125" style="579" customWidth="1"/>
    <col min="15374" max="15374" width="9.109375" style="579" customWidth="1"/>
    <col min="15375" max="15613" width="8.88671875" style="579"/>
    <col min="15614" max="15615" width="9.77734375" style="579" customWidth="1"/>
    <col min="15616" max="15616" width="12.88671875" style="579" customWidth="1"/>
    <col min="15617" max="15619" width="13.88671875" style="579" customWidth="1"/>
    <col min="15620" max="15620" width="22.21875" style="579" customWidth="1"/>
    <col min="15621" max="15621" width="4.44140625" style="579" customWidth="1"/>
    <col min="15622" max="15622" width="10.77734375" style="579" customWidth="1"/>
    <col min="15623" max="15623" width="1.88671875" style="579" bestFit="1" customWidth="1"/>
    <col min="15624" max="15624" width="5" style="579" customWidth="1"/>
    <col min="15625" max="15625" width="1.88671875" style="579" bestFit="1" customWidth="1"/>
    <col min="15626" max="15626" width="4" style="579" customWidth="1"/>
    <col min="15627" max="15627" width="2.33203125" style="579" customWidth="1"/>
    <col min="15628" max="15628" width="3.21875" style="579" customWidth="1"/>
    <col min="15629" max="15629" width="2.33203125" style="579" customWidth="1"/>
    <col min="15630" max="15630" width="9.109375" style="579" customWidth="1"/>
    <col min="15631" max="15869" width="8.88671875" style="579"/>
    <col min="15870" max="15871" width="9.77734375" style="579" customWidth="1"/>
    <col min="15872" max="15872" width="12.88671875" style="579" customWidth="1"/>
    <col min="15873" max="15875" width="13.88671875" style="579" customWidth="1"/>
    <col min="15876" max="15876" width="22.21875" style="579" customWidth="1"/>
    <col min="15877" max="15877" width="4.44140625" style="579" customWidth="1"/>
    <col min="15878" max="15878" width="10.77734375" style="579" customWidth="1"/>
    <col min="15879" max="15879" width="1.88671875" style="579" bestFit="1" customWidth="1"/>
    <col min="15880" max="15880" width="5" style="579" customWidth="1"/>
    <col min="15881" max="15881" width="1.88671875" style="579" bestFit="1" customWidth="1"/>
    <col min="15882" max="15882" width="4" style="579" customWidth="1"/>
    <col min="15883" max="15883" width="2.33203125" style="579" customWidth="1"/>
    <col min="15884" max="15884" width="3.21875" style="579" customWidth="1"/>
    <col min="15885" max="15885" width="2.33203125" style="579" customWidth="1"/>
    <col min="15886" max="15886" width="9.109375" style="579" customWidth="1"/>
    <col min="15887" max="16125" width="8.88671875" style="579"/>
    <col min="16126" max="16127" width="9.77734375" style="579" customWidth="1"/>
    <col min="16128" max="16128" width="12.88671875" style="579" customWidth="1"/>
    <col min="16129" max="16131" width="13.88671875" style="579" customWidth="1"/>
    <col min="16132" max="16132" width="22.21875" style="579" customWidth="1"/>
    <col min="16133" max="16133" width="4.44140625" style="579" customWidth="1"/>
    <col min="16134" max="16134" width="10.77734375" style="579" customWidth="1"/>
    <col min="16135" max="16135" width="1.88671875" style="579" bestFit="1" customWidth="1"/>
    <col min="16136" max="16136" width="5" style="579" customWidth="1"/>
    <col min="16137" max="16137" width="1.88671875" style="579" bestFit="1" customWidth="1"/>
    <col min="16138" max="16138" width="4" style="579" customWidth="1"/>
    <col min="16139" max="16139" width="2.33203125" style="579" customWidth="1"/>
    <col min="16140" max="16140" width="3.21875" style="579" customWidth="1"/>
    <col min="16141" max="16141" width="2.33203125" style="579" customWidth="1"/>
    <col min="16142" max="16142" width="9.109375" style="579" customWidth="1"/>
    <col min="16143" max="16384" width="8.88671875" style="579"/>
  </cols>
  <sheetData>
    <row r="1" spans="1:17" ht="41.25" customHeight="1">
      <c r="A1" s="1552" t="s">
        <v>428</v>
      </c>
      <c r="B1" s="1552"/>
      <c r="C1" s="1552"/>
      <c r="D1" s="1552"/>
      <c r="E1" s="1552"/>
      <c r="F1" s="1552"/>
      <c r="G1" s="1552"/>
      <c r="H1" s="1552"/>
      <c r="I1" s="1552"/>
      <c r="J1" s="1552"/>
      <c r="K1" s="1552"/>
      <c r="L1" s="1552"/>
      <c r="M1" s="1552"/>
      <c r="N1" s="1552"/>
      <c r="O1" s="1552"/>
      <c r="P1" s="1552"/>
    </row>
    <row r="2" spans="1:17" ht="11.25" customHeight="1" thickBot="1">
      <c r="A2" s="593"/>
      <c r="B2" s="583"/>
      <c r="C2" s="583"/>
      <c r="D2" s="583"/>
      <c r="E2" s="583"/>
      <c r="F2" s="583"/>
      <c r="G2" s="583"/>
      <c r="H2" s="584"/>
      <c r="I2" s="583"/>
      <c r="J2" s="583"/>
      <c r="K2" s="583"/>
      <c r="L2" s="583"/>
      <c r="M2" s="583"/>
      <c r="N2" s="583"/>
      <c r="O2" s="583"/>
      <c r="P2" s="595" t="s">
        <v>384</v>
      </c>
    </row>
    <row r="3" spans="1:17" s="592" customFormat="1" ht="35.25" customHeight="1" thickTop="1" thickBot="1">
      <c r="A3" s="997" t="s">
        <v>348</v>
      </c>
      <c r="B3" s="998" t="s">
        <v>281</v>
      </c>
      <c r="C3" s="898" t="s">
        <v>282</v>
      </c>
      <c r="D3" s="1124" t="s">
        <v>404</v>
      </c>
      <c r="E3" s="1080" t="s">
        <v>405</v>
      </c>
      <c r="F3" s="999" t="s">
        <v>333</v>
      </c>
      <c r="G3" s="1505" t="s">
        <v>283</v>
      </c>
      <c r="H3" s="1506"/>
      <c r="I3" s="1506"/>
      <c r="J3" s="1506"/>
      <c r="K3" s="1506"/>
      <c r="L3" s="1506"/>
      <c r="M3" s="1506"/>
      <c r="N3" s="1506"/>
      <c r="O3" s="1506"/>
      <c r="P3" s="1507"/>
      <c r="Q3" s="646"/>
    </row>
    <row r="4" spans="1:17" s="592" customFormat="1" ht="24" customHeight="1" thickBot="1">
      <c r="A4" s="1553" t="s">
        <v>321</v>
      </c>
      <c r="B4" s="1554"/>
      <c r="C4" s="1555"/>
      <c r="D4" s="1131">
        <f>D5+D53+D46</f>
        <v>43999999.602980003</v>
      </c>
      <c r="E4" s="1215">
        <f>E5+E53+E46</f>
        <v>44000000</v>
      </c>
      <c r="F4" s="888">
        <f>D4-E4</f>
        <v>-0.39701999723911285</v>
      </c>
      <c r="G4" s="1067"/>
      <c r="H4" s="1068"/>
      <c r="I4" s="1069"/>
      <c r="J4" s="1070"/>
      <c r="K4" s="1070"/>
      <c r="L4" s="1070"/>
      <c r="M4" s="1070"/>
      <c r="N4" s="1070"/>
      <c r="O4" s="1070"/>
      <c r="P4" s="1071"/>
      <c r="Q4" s="646"/>
    </row>
    <row r="5" spans="1:17" ht="24" customHeight="1">
      <c r="A5" s="1055" t="s">
        <v>137</v>
      </c>
      <c r="B5" s="1550" t="s">
        <v>285</v>
      </c>
      <c r="C5" s="1551"/>
      <c r="D5" s="1136">
        <f>D6+D25+D28</f>
        <v>37646479.602980003</v>
      </c>
      <c r="E5" s="870">
        <f>E6+E25+E28</f>
        <v>34081780</v>
      </c>
      <c r="F5" s="1134">
        <f>F6+F25+F28</f>
        <v>3564699.602979999</v>
      </c>
      <c r="G5" s="1056"/>
      <c r="H5" s="1184"/>
      <c r="I5" s="1057"/>
      <c r="J5" s="1184"/>
      <c r="K5" s="1184"/>
      <c r="L5" s="1184"/>
      <c r="M5" s="1184"/>
      <c r="N5" s="1184"/>
      <c r="O5" s="1184"/>
      <c r="P5" s="1058"/>
    </row>
    <row r="6" spans="1:17" ht="24" customHeight="1">
      <c r="A6" s="1029"/>
      <c r="B6" s="1049" t="s">
        <v>407</v>
      </c>
      <c r="C6" s="897" t="s">
        <v>287</v>
      </c>
      <c r="D6" s="1126">
        <f>D7+D9+D16+D18</f>
        <v>23999999.602979999</v>
      </c>
      <c r="E6" s="887">
        <f>E7+E9+E16+E18</f>
        <v>24000000</v>
      </c>
      <c r="F6" s="902">
        <f>D6-E6</f>
        <v>-0.39702000096440315</v>
      </c>
      <c r="G6" s="965"/>
      <c r="H6" s="966"/>
      <c r="I6" s="967"/>
      <c r="J6" s="968"/>
      <c r="K6" s="968"/>
      <c r="L6" s="968"/>
      <c r="M6" s="968"/>
      <c r="N6" s="968"/>
      <c r="O6" s="968"/>
      <c r="P6" s="990"/>
    </row>
    <row r="7" spans="1:17" ht="24" customHeight="1">
      <c r="A7" s="1030"/>
      <c r="B7" s="1031"/>
      <c r="C7" s="896" t="s">
        <v>408</v>
      </c>
      <c r="D7" s="1125">
        <f>SUM(P8:P8)</f>
        <v>16758000</v>
      </c>
      <c r="E7" s="1096">
        <v>15685400</v>
      </c>
      <c r="F7" s="938">
        <f>D7-E7</f>
        <v>1072600</v>
      </c>
      <c r="G7" s="1541"/>
      <c r="H7" s="1542"/>
      <c r="I7" s="1542"/>
      <c r="J7" s="1542"/>
      <c r="K7" s="1542"/>
      <c r="L7" s="1542"/>
      <c r="M7" s="1542"/>
      <c r="N7" s="1542"/>
      <c r="O7" s="1542"/>
      <c r="P7" s="1543"/>
    </row>
    <row r="8" spans="1:17" s="581" customFormat="1" ht="24" customHeight="1">
      <c r="A8" s="1030"/>
      <c r="B8" s="1032"/>
      <c r="C8" s="895"/>
      <c r="D8" s="1128"/>
      <c r="E8" s="1084"/>
      <c r="F8" s="922"/>
      <c r="G8" s="946" t="s">
        <v>421</v>
      </c>
      <c r="H8" s="1172" t="s">
        <v>423</v>
      </c>
      <c r="I8" s="948">
        <v>1862000</v>
      </c>
      <c r="J8" s="949" t="s">
        <v>289</v>
      </c>
      <c r="K8" s="962">
        <v>1</v>
      </c>
      <c r="L8" s="949" t="s">
        <v>289</v>
      </c>
      <c r="M8" s="951">
        <v>9</v>
      </c>
      <c r="N8" s="949"/>
      <c r="O8" s="949" t="s">
        <v>95</v>
      </c>
      <c r="P8" s="993">
        <f>SUM(I8*K8*M8)</f>
        <v>16758000</v>
      </c>
      <c r="Q8" s="647"/>
    </row>
    <row r="9" spans="1:17" ht="24" customHeight="1">
      <c r="A9" s="1030"/>
      <c r="B9" s="1031"/>
      <c r="C9" s="896" t="s">
        <v>409</v>
      </c>
      <c r="D9" s="1125">
        <f>SUM(P11:P15)</f>
        <v>3281250</v>
      </c>
      <c r="E9" s="1096">
        <v>2842590</v>
      </c>
      <c r="F9" s="938">
        <f>D9-E9</f>
        <v>438660</v>
      </c>
      <c r="G9" s="1541"/>
      <c r="H9" s="1542"/>
      <c r="I9" s="1542"/>
      <c r="J9" s="1542"/>
      <c r="K9" s="1542"/>
      <c r="L9" s="1542"/>
      <c r="M9" s="1542"/>
      <c r="N9" s="1542"/>
      <c r="O9" s="1542"/>
      <c r="P9" s="1543"/>
    </row>
    <row r="10" spans="1:17" s="581" customFormat="1" ht="24" customHeight="1">
      <c r="A10" s="1030"/>
      <c r="B10" s="1032"/>
      <c r="C10" s="895"/>
      <c r="D10" s="1128"/>
      <c r="E10" s="1084"/>
      <c r="F10" s="922"/>
      <c r="G10" s="918" t="s">
        <v>425</v>
      </c>
      <c r="H10" s="1177"/>
      <c r="I10" s="1177"/>
      <c r="J10" s="1177"/>
      <c r="K10" s="1177"/>
      <c r="L10" s="1177"/>
      <c r="M10" s="1177"/>
      <c r="N10" s="1177"/>
      <c r="O10" s="1177"/>
      <c r="P10" s="1178"/>
      <c r="Q10" s="647"/>
    </row>
    <row r="11" spans="1:17" s="581" customFormat="1" ht="24" customHeight="1">
      <c r="A11" s="1030"/>
      <c r="B11" s="1032"/>
      <c r="C11" s="895"/>
      <c r="D11" s="1128"/>
      <c r="E11" s="1084"/>
      <c r="F11" s="922"/>
      <c r="G11" s="923" t="s">
        <v>422</v>
      </c>
      <c r="H11" s="1188" t="s">
        <v>423</v>
      </c>
      <c r="I11" s="925">
        <v>20000</v>
      </c>
      <c r="J11" s="926" t="s">
        <v>289</v>
      </c>
      <c r="K11" s="1189">
        <v>2</v>
      </c>
      <c r="L11" s="926" t="s">
        <v>289</v>
      </c>
      <c r="M11" s="928">
        <v>9</v>
      </c>
      <c r="N11" s="926"/>
      <c r="O11" s="926" t="s">
        <v>95</v>
      </c>
      <c r="P11" s="991">
        <f>SUM(I11*K11*M11)</f>
        <v>360000</v>
      </c>
      <c r="Q11" s="647"/>
    </row>
    <row r="12" spans="1:17" s="581" customFormat="1" ht="24" customHeight="1">
      <c r="A12" s="1030"/>
      <c r="B12" s="1032"/>
      <c r="C12" s="895"/>
      <c r="D12" s="1128"/>
      <c r="E12" s="1084"/>
      <c r="F12" s="922"/>
      <c r="G12" s="918" t="s">
        <v>426</v>
      </c>
      <c r="H12" s="1177"/>
      <c r="I12" s="1177"/>
      <c r="J12" s="1177"/>
      <c r="K12" s="1177"/>
      <c r="L12" s="1177"/>
      <c r="M12" s="1177"/>
      <c r="N12" s="1177"/>
      <c r="O12" s="1177"/>
      <c r="P12" s="1178"/>
      <c r="Q12" s="647"/>
    </row>
    <row r="13" spans="1:17" s="581" customFormat="1" ht="24" customHeight="1">
      <c r="A13" s="1030"/>
      <c r="B13" s="1032"/>
      <c r="C13" s="895"/>
      <c r="D13" s="1128"/>
      <c r="E13" s="1084"/>
      <c r="F13" s="922"/>
      <c r="G13" s="946" t="s">
        <v>429</v>
      </c>
      <c r="H13" s="1172" t="s">
        <v>423</v>
      </c>
      <c r="I13" s="948">
        <f>ROUNDDOWN((I8)*15/209*1.5,-1)</f>
        <v>200450</v>
      </c>
      <c r="J13" s="949" t="s">
        <v>289</v>
      </c>
      <c r="K13" s="962">
        <v>1</v>
      </c>
      <c r="L13" s="949" t="s">
        <v>289</v>
      </c>
      <c r="M13" s="951">
        <v>9</v>
      </c>
      <c r="N13" s="949"/>
      <c r="O13" s="949" t="s">
        <v>95</v>
      </c>
      <c r="P13" s="993">
        <f>SUM(I13*K13*M13)</f>
        <v>1804050</v>
      </c>
      <c r="Q13" s="647"/>
    </row>
    <row r="14" spans="1:17" s="581" customFormat="1" ht="24" customHeight="1">
      <c r="A14" s="1030"/>
      <c r="B14" s="1032"/>
      <c r="C14" s="895"/>
      <c r="D14" s="1128"/>
      <c r="E14" s="1084"/>
      <c r="F14" s="922"/>
      <c r="G14" s="946" t="s">
        <v>410</v>
      </c>
      <c r="H14" s="1190"/>
      <c r="I14" s="1190"/>
      <c r="J14" s="1190"/>
      <c r="K14" s="1190"/>
      <c r="L14" s="1190"/>
      <c r="M14" s="1190"/>
      <c r="N14" s="1190"/>
      <c r="O14" s="1190"/>
      <c r="P14" s="1191"/>
      <c r="Q14" s="647"/>
    </row>
    <row r="15" spans="1:17" s="581" customFormat="1" ht="24" customHeight="1">
      <c r="A15" s="1030"/>
      <c r="B15" s="1032"/>
      <c r="C15" s="895"/>
      <c r="D15" s="1128"/>
      <c r="E15" s="1084"/>
      <c r="F15" s="922"/>
      <c r="G15" s="946" t="s">
        <v>429</v>
      </c>
      <c r="H15" s="1172" t="s">
        <v>423</v>
      </c>
      <c r="I15" s="948">
        <f>I8</f>
        <v>1862000</v>
      </c>
      <c r="J15" s="949" t="s">
        <v>289</v>
      </c>
      <c r="K15" s="1175">
        <v>0.6</v>
      </c>
      <c r="L15" s="949" t="s">
        <v>289</v>
      </c>
      <c r="M15" s="950">
        <v>1</v>
      </c>
      <c r="N15" s="949"/>
      <c r="O15" s="949" t="s">
        <v>95</v>
      </c>
      <c r="P15" s="993">
        <f>SUM(I15*K15*M15)</f>
        <v>1117200</v>
      </c>
      <c r="Q15" s="647"/>
    </row>
    <row r="16" spans="1:17" ht="24" customHeight="1">
      <c r="A16" s="1030"/>
      <c r="B16" s="1031"/>
      <c r="C16" s="896" t="s">
        <v>411</v>
      </c>
      <c r="D16" s="1125">
        <f>P17</f>
        <v>1669937.5</v>
      </c>
      <c r="E16" s="1096">
        <v>1900290</v>
      </c>
      <c r="F16" s="938">
        <f>D16-E16</f>
        <v>-230352.5</v>
      </c>
      <c r="G16" s="1541"/>
      <c r="H16" s="1542"/>
      <c r="I16" s="1542"/>
      <c r="J16" s="1542"/>
      <c r="K16" s="1542"/>
      <c r="L16" s="1542"/>
      <c r="M16" s="1542"/>
      <c r="N16" s="1542"/>
      <c r="O16" s="1542"/>
      <c r="P16" s="1543"/>
    </row>
    <row r="17" spans="1:21" s="581" customFormat="1" ht="24" customHeight="1">
      <c r="A17" s="1030"/>
      <c r="B17" s="1032"/>
      <c r="C17" s="895"/>
      <c r="D17" s="1128"/>
      <c r="E17" s="1084"/>
      <c r="F17" s="922"/>
      <c r="G17" s="946" t="s">
        <v>412</v>
      </c>
      <c r="H17" s="919"/>
      <c r="I17" s="1165">
        <f>D7+D9</f>
        <v>20039250</v>
      </c>
      <c r="J17" s="1166" t="s">
        <v>289</v>
      </c>
      <c r="K17" s="1173" t="s">
        <v>413</v>
      </c>
      <c r="L17" s="1166"/>
      <c r="M17" s="1167"/>
      <c r="N17" s="1166"/>
      <c r="O17" s="1166" t="s">
        <v>95</v>
      </c>
      <c r="P17" s="1174">
        <f>(I17/12)</f>
        <v>1669937.5</v>
      </c>
      <c r="Q17" s="647"/>
    </row>
    <row r="18" spans="1:21" ht="24" customHeight="1">
      <c r="A18" s="1030"/>
      <c r="B18" s="1031"/>
      <c r="C18" s="896" t="s">
        <v>427</v>
      </c>
      <c r="D18" s="1125">
        <f>SUM(P19:P24)</f>
        <v>2290812.10298</v>
      </c>
      <c r="E18" s="1096">
        <v>3571720</v>
      </c>
      <c r="F18" s="938">
        <f>D18-E18</f>
        <v>-1280907.89702</v>
      </c>
      <c r="G18" s="1544"/>
      <c r="H18" s="1545"/>
      <c r="I18" s="1545"/>
      <c r="J18" s="1545"/>
      <c r="K18" s="1545"/>
      <c r="L18" s="1545"/>
      <c r="M18" s="1545"/>
      <c r="N18" s="1545"/>
      <c r="O18" s="1545"/>
      <c r="P18" s="1546"/>
    </row>
    <row r="19" spans="1:21" ht="24" customHeight="1">
      <c r="A19" s="920"/>
      <c r="B19" s="921"/>
      <c r="C19" s="895"/>
      <c r="D19" s="1128"/>
      <c r="E19" s="1085"/>
      <c r="F19" s="922"/>
      <c r="G19" s="923" t="s">
        <v>415</v>
      </c>
      <c r="H19" s="924"/>
      <c r="I19" s="925"/>
      <c r="J19" s="926"/>
      <c r="K19" s="927"/>
      <c r="L19" s="926"/>
      <c r="M19" s="928"/>
      <c r="N19" s="926"/>
      <c r="O19" s="926"/>
      <c r="P19" s="991"/>
    </row>
    <row r="20" spans="1:21" ht="24" customHeight="1">
      <c r="A20" s="920"/>
      <c r="B20" s="921"/>
      <c r="C20" s="895"/>
      <c r="D20" s="1128"/>
      <c r="E20" s="1085"/>
      <c r="F20" s="922"/>
      <c r="G20" s="929" t="s">
        <v>416</v>
      </c>
      <c r="H20" s="930"/>
      <c r="I20" s="931">
        <f>D7+D9</f>
        <v>20039250</v>
      </c>
      <c r="J20" s="932" t="s">
        <v>289</v>
      </c>
      <c r="K20" s="1176">
        <v>3.1199999999999999E-2</v>
      </c>
      <c r="L20" s="932"/>
      <c r="M20" s="934"/>
      <c r="N20" s="932"/>
      <c r="O20" s="932" t="s">
        <v>95</v>
      </c>
      <c r="P20" s="990">
        <f>I20*K20</f>
        <v>625224.6</v>
      </c>
    </row>
    <row r="21" spans="1:21" ht="24" customHeight="1">
      <c r="A21" s="920"/>
      <c r="B21" s="921"/>
      <c r="C21" s="895"/>
      <c r="D21" s="1128"/>
      <c r="E21" s="1085"/>
      <c r="F21" s="922"/>
      <c r="G21" s="929" t="s">
        <v>417</v>
      </c>
      <c r="H21" s="930"/>
      <c r="I21" s="931">
        <f>P20</f>
        <v>625224.6</v>
      </c>
      <c r="J21" s="932" t="s">
        <v>289</v>
      </c>
      <c r="K21" s="1176">
        <v>7.3800000000000004E-2</v>
      </c>
      <c r="L21" s="932"/>
      <c r="M21" s="935"/>
      <c r="N21" s="932"/>
      <c r="O21" s="936" t="s">
        <v>95</v>
      </c>
      <c r="P21" s="990">
        <f t="shared" ref="P21:P24" si="0">SUM(I21*K21)</f>
        <v>46141.57548</v>
      </c>
    </row>
    <row r="22" spans="1:21" s="581" customFormat="1" ht="24" customHeight="1">
      <c r="A22" s="920"/>
      <c r="B22" s="937"/>
      <c r="C22" s="895"/>
      <c r="D22" s="1128"/>
      <c r="E22" s="1084"/>
      <c r="F22" s="922"/>
      <c r="G22" s="929" t="s">
        <v>418</v>
      </c>
      <c r="H22" s="930"/>
      <c r="I22" s="931">
        <f>D7+D9</f>
        <v>20039250</v>
      </c>
      <c r="J22" s="932" t="s">
        <v>289</v>
      </c>
      <c r="K22" s="1176">
        <v>4.4999999999999998E-2</v>
      </c>
      <c r="L22" s="932"/>
      <c r="M22" s="934"/>
      <c r="N22" s="932"/>
      <c r="O22" s="932" t="s">
        <v>95</v>
      </c>
      <c r="P22" s="990">
        <f>SUM(I22*K22)+276215</f>
        <v>1177981.25</v>
      </c>
      <c r="Q22" s="647"/>
      <c r="S22" s="579"/>
      <c r="U22" s="579"/>
    </row>
    <row r="23" spans="1:21" s="581" customFormat="1" ht="24" customHeight="1">
      <c r="A23" s="920"/>
      <c r="B23" s="937"/>
      <c r="C23" s="895"/>
      <c r="D23" s="1128"/>
      <c r="E23" s="1084"/>
      <c r="F23" s="922"/>
      <c r="G23" s="929" t="s">
        <v>419</v>
      </c>
      <c r="H23" s="930"/>
      <c r="I23" s="931">
        <f>D7+D9</f>
        <v>20039250</v>
      </c>
      <c r="J23" s="932" t="s">
        <v>289</v>
      </c>
      <c r="K23" s="1176">
        <v>1.4999999999999999E-2</v>
      </c>
      <c r="L23" s="932"/>
      <c r="M23" s="934"/>
      <c r="N23" s="932"/>
      <c r="O23" s="932" t="s">
        <v>95</v>
      </c>
      <c r="P23" s="990">
        <f t="shared" si="0"/>
        <v>300588.75</v>
      </c>
      <c r="Q23" s="647"/>
      <c r="S23" s="579"/>
      <c r="U23" s="579"/>
    </row>
    <row r="24" spans="1:21" ht="24" customHeight="1" thickBot="1">
      <c r="A24" s="1199"/>
      <c r="B24" s="1200"/>
      <c r="C24" s="894"/>
      <c r="D24" s="1171"/>
      <c r="E24" s="1097"/>
      <c r="F24" s="1180"/>
      <c r="G24" s="1201" t="s">
        <v>420</v>
      </c>
      <c r="H24" s="1202"/>
      <c r="I24" s="1203">
        <f>D7+D9</f>
        <v>20039250</v>
      </c>
      <c r="J24" s="1204" t="s">
        <v>289</v>
      </c>
      <c r="K24" s="1205">
        <v>7.0299999999999998E-3</v>
      </c>
      <c r="L24" s="1204"/>
      <c r="M24" s="1206"/>
      <c r="N24" s="1204"/>
      <c r="O24" s="1204" t="s">
        <v>95</v>
      </c>
      <c r="P24" s="996">
        <f t="shared" si="0"/>
        <v>140875.92749999999</v>
      </c>
    </row>
    <row r="25" spans="1:21" ht="24" customHeight="1">
      <c r="A25" s="1029"/>
      <c r="B25" s="1049" t="s">
        <v>332</v>
      </c>
      <c r="C25" s="897" t="s">
        <v>287</v>
      </c>
      <c r="D25" s="1126">
        <f>D26</f>
        <v>160000</v>
      </c>
      <c r="E25" s="1094">
        <f>E26</f>
        <v>160000</v>
      </c>
      <c r="F25" s="938">
        <f>D25-E25</f>
        <v>0</v>
      </c>
      <c r="G25" s="965"/>
      <c r="H25" s="966"/>
      <c r="I25" s="967"/>
      <c r="J25" s="968"/>
      <c r="K25" s="968"/>
      <c r="L25" s="968"/>
      <c r="M25" s="968"/>
      <c r="N25" s="968"/>
      <c r="O25" s="968"/>
      <c r="P25" s="990"/>
    </row>
    <row r="26" spans="1:21" ht="24" customHeight="1">
      <c r="A26" s="1030"/>
      <c r="B26" s="1031"/>
      <c r="C26" s="896" t="s">
        <v>322</v>
      </c>
      <c r="D26" s="1125">
        <f>P27</f>
        <v>160000</v>
      </c>
      <c r="E26" s="1096">
        <v>160000</v>
      </c>
      <c r="F26" s="938">
        <f>D26-E26</f>
        <v>0</v>
      </c>
      <c r="G26" s="1541"/>
      <c r="H26" s="1542"/>
      <c r="I26" s="1542"/>
      <c r="J26" s="1542"/>
      <c r="K26" s="1542"/>
      <c r="L26" s="1542"/>
      <c r="M26" s="1542"/>
      <c r="N26" s="1542"/>
      <c r="O26" s="1542"/>
      <c r="P26" s="1543"/>
    </row>
    <row r="27" spans="1:21" s="581" customFormat="1" ht="24" customHeight="1">
      <c r="A27" s="1030"/>
      <c r="B27" s="1032"/>
      <c r="C27" s="895"/>
      <c r="D27" s="1128"/>
      <c r="E27" s="1084"/>
      <c r="F27" s="922"/>
      <c r="G27" s="923" t="s">
        <v>335</v>
      </c>
      <c r="H27" s="924"/>
      <c r="I27" s="925">
        <v>10000</v>
      </c>
      <c r="J27" s="926" t="s">
        <v>289</v>
      </c>
      <c r="K27" s="981">
        <v>4</v>
      </c>
      <c r="L27" s="926" t="s">
        <v>289</v>
      </c>
      <c r="M27" s="982">
        <v>4</v>
      </c>
      <c r="N27" s="926"/>
      <c r="O27" s="926" t="s">
        <v>95</v>
      </c>
      <c r="P27" s="991">
        <f>SUM(I27*K27*M27)</f>
        <v>160000</v>
      </c>
      <c r="Q27" s="647"/>
    </row>
    <row r="28" spans="1:21" s="581" customFormat="1" ht="24" customHeight="1">
      <c r="A28" s="1030"/>
      <c r="B28" s="1049" t="s">
        <v>323</v>
      </c>
      <c r="C28" s="897" t="s">
        <v>287</v>
      </c>
      <c r="D28" s="1126">
        <f>D29+D36+D39+D43</f>
        <v>13486480</v>
      </c>
      <c r="E28" s="1094">
        <f>E29+E36+E39+E43</f>
        <v>9921780</v>
      </c>
      <c r="F28" s="938">
        <f>D28-E28</f>
        <v>3564700</v>
      </c>
      <c r="G28" s="1547"/>
      <c r="H28" s="1548"/>
      <c r="I28" s="1548"/>
      <c r="J28" s="1548"/>
      <c r="K28" s="1548"/>
      <c r="L28" s="1548"/>
      <c r="M28" s="1548"/>
      <c r="N28" s="1548"/>
      <c r="O28" s="1548"/>
      <c r="P28" s="1549"/>
      <c r="Q28" s="647" t="s">
        <v>216</v>
      </c>
    </row>
    <row r="29" spans="1:21" ht="24" customHeight="1">
      <c r="A29" s="1030"/>
      <c r="B29" s="1031"/>
      <c r="C29" s="896" t="s">
        <v>324</v>
      </c>
      <c r="D29" s="1125">
        <f>SUM(P30:P35)</f>
        <v>4209600</v>
      </c>
      <c r="E29" s="1096">
        <v>4103790</v>
      </c>
      <c r="F29" s="938">
        <f>D29-E29</f>
        <v>105810</v>
      </c>
      <c r="G29" s="1544"/>
      <c r="H29" s="1545"/>
      <c r="I29" s="1545"/>
      <c r="J29" s="1545"/>
      <c r="K29" s="1545"/>
      <c r="L29" s="1545"/>
      <c r="M29" s="1545"/>
      <c r="N29" s="1545"/>
      <c r="O29" s="1545"/>
      <c r="P29" s="1546"/>
    </row>
    <row r="30" spans="1:21" ht="24" customHeight="1">
      <c r="A30" s="920"/>
      <c r="B30" s="921"/>
      <c r="C30" s="895"/>
      <c r="D30" s="1128"/>
      <c r="E30" s="1085"/>
      <c r="F30" s="922"/>
      <c r="G30" s="923" t="s">
        <v>325</v>
      </c>
      <c r="H30" s="924"/>
      <c r="I30" s="925">
        <v>40800</v>
      </c>
      <c r="J30" s="926" t="s">
        <v>289</v>
      </c>
      <c r="K30" s="927">
        <v>1</v>
      </c>
      <c r="L30" s="926" t="s">
        <v>289</v>
      </c>
      <c r="M30" s="928">
        <v>12</v>
      </c>
      <c r="N30" s="926"/>
      <c r="O30" s="926" t="s">
        <v>95</v>
      </c>
      <c r="P30" s="991">
        <f>SUM(I30*K30*M30)</f>
        <v>489600</v>
      </c>
    </row>
    <row r="31" spans="1:21" ht="24" customHeight="1">
      <c r="A31" s="920"/>
      <c r="B31" s="921"/>
      <c r="C31" s="895"/>
      <c r="D31" s="1128"/>
      <c r="E31" s="1085"/>
      <c r="F31" s="922"/>
      <c r="G31" s="929" t="s">
        <v>367</v>
      </c>
      <c r="H31" s="930"/>
      <c r="I31" s="931">
        <v>50000</v>
      </c>
      <c r="J31" s="932" t="s">
        <v>289</v>
      </c>
      <c r="K31" s="933">
        <v>4</v>
      </c>
      <c r="L31" s="932" t="s">
        <v>289</v>
      </c>
      <c r="M31" s="934">
        <v>12</v>
      </c>
      <c r="N31" s="932"/>
      <c r="O31" s="932" t="s">
        <v>95</v>
      </c>
      <c r="P31" s="990">
        <f>SUM(I31*K31*M31)</f>
        <v>2400000</v>
      </c>
    </row>
    <row r="32" spans="1:21" ht="24" customHeight="1">
      <c r="A32" s="920"/>
      <c r="B32" s="921"/>
      <c r="C32" s="895"/>
      <c r="D32" s="1128"/>
      <c r="E32" s="1085"/>
      <c r="F32" s="922"/>
      <c r="G32" s="929" t="s">
        <v>438</v>
      </c>
      <c r="H32" s="930"/>
      <c r="I32" s="931">
        <v>100000</v>
      </c>
      <c r="J32" s="932" t="s">
        <v>289</v>
      </c>
      <c r="K32" s="935">
        <v>4</v>
      </c>
      <c r="L32" s="932"/>
      <c r="M32" s="935"/>
      <c r="N32" s="932"/>
      <c r="O32" s="936" t="s">
        <v>95</v>
      </c>
      <c r="P32" s="990">
        <f>SUM(I32*K32)</f>
        <v>400000</v>
      </c>
    </row>
    <row r="33" spans="1:21" ht="24" customHeight="1">
      <c r="A33" s="920"/>
      <c r="B33" s="921"/>
      <c r="C33" s="895"/>
      <c r="D33" s="1128"/>
      <c r="E33" s="1084"/>
      <c r="F33" s="922"/>
      <c r="G33" s="929" t="s">
        <v>434</v>
      </c>
      <c r="H33" s="930"/>
      <c r="I33" s="931">
        <v>10000</v>
      </c>
      <c r="J33" s="932" t="s">
        <v>289</v>
      </c>
      <c r="K33" s="934">
        <v>4</v>
      </c>
      <c r="L33" s="932"/>
      <c r="M33" s="934"/>
      <c r="N33" s="932"/>
      <c r="O33" s="932" t="s">
        <v>95</v>
      </c>
      <c r="P33" s="990">
        <f>SUM(I33*K33)</f>
        <v>40000</v>
      </c>
    </row>
    <row r="34" spans="1:21" s="581" customFormat="1" ht="24" customHeight="1">
      <c r="A34" s="920"/>
      <c r="B34" s="937"/>
      <c r="C34" s="895"/>
      <c r="D34" s="1128"/>
      <c r="E34" s="1084"/>
      <c r="F34" s="922"/>
      <c r="G34" s="929" t="s">
        <v>336</v>
      </c>
      <c r="H34" s="930"/>
      <c r="I34" s="931">
        <v>200000</v>
      </c>
      <c r="J34" s="932" t="s">
        <v>289</v>
      </c>
      <c r="K34" s="933">
        <v>1</v>
      </c>
      <c r="L34" s="932" t="s">
        <v>289</v>
      </c>
      <c r="M34" s="934">
        <v>2</v>
      </c>
      <c r="N34" s="932"/>
      <c r="O34" s="932" t="s">
        <v>95</v>
      </c>
      <c r="P34" s="990">
        <f>SUM(I34*K34*M34)</f>
        <v>400000</v>
      </c>
      <c r="Q34" s="647"/>
      <c r="S34" s="579"/>
      <c r="U34" s="579"/>
    </row>
    <row r="35" spans="1:21" ht="24" customHeight="1">
      <c r="A35" s="920"/>
      <c r="B35" s="921"/>
      <c r="C35" s="895"/>
      <c r="D35" s="1128"/>
      <c r="E35" s="1085"/>
      <c r="F35" s="922"/>
      <c r="G35" s="929" t="s">
        <v>439</v>
      </c>
      <c r="H35" s="930"/>
      <c r="I35" s="931">
        <v>40000</v>
      </c>
      <c r="J35" s="932" t="s">
        <v>289</v>
      </c>
      <c r="K35" s="933">
        <v>1</v>
      </c>
      <c r="L35" s="932" t="s">
        <v>289</v>
      </c>
      <c r="M35" s="953">
        <v>12</v>
      </c>
      <c r="N35" s="932"/>
      <c r="O35" s="932" t="s">
        <v>95</v>
      </c>
      <c r="P35" s="990">
        <f>SUM(I35*K35*M35)</f>
        <v>480000</v>
      </c>
    </row>
    <row r="36" spans="1:21" ht="24" customHeight="1">
      <c r="A36" s="920"/>
      <c r="B36" s="921"/>
      <c r="C36" s="896" t="s">
        <v>326</v>
      </c>
      <c r="D36" s="1125">
        <f>SUM(P37:P38)</f>
        <v>1098000</v>
      </c>
      <c r="E36" s="1135">
        <v>990000</v>
      </c>
      <c r="F36" s="938">
        <f>D36-E36</f>
        <v>108000</v>
      </c>
      <c r="G36" s="939"/>
      <c r="H36" s="940"/>
      <c r="I36" s="941"/>
      <c r="J36" s="942"/>
      <c r="K36" s="942"/>
      <c r="L36" s="942"/>
      <c r="M36" s="942"/>
      <c r="N36" s="942"/>
      <c r="O36" s="942"/>
      <c r="P36" s="992"/>
    </row>
    <row r="37" spans="1:21" ht="24" customHeight="1">
      <c r="A37" s="920"/>
      <c r="B37" s="921"/>
      <c r="C37" s="907"/>
      <c r="D37" s="1128"/>
      <c r="E37" s="1087"/>
      <c r="F37" s="922"/>
      <c r="G37" s="923" t="s">
        <v>368</v>
      </c>
      <c r="H37" s="924"/>
      <c r="I37" s="925">
        <v>85000</v>
      </c>
      <c r="J37" s="926" t="s">
        <v>289</v>
      </c>
      <c r="K37" s="928">
        <v>12</v>
      </c>
      <c r="L37" s="926"/>
      <c r="M37" s="1210"/>
      <c r="N37" s="926"/>
      <c r="O37" s="926" t="s">
        <v>95</v>
      </c>
      <c r="P37" s="991">
        <f>SUM(I37*K37)</f>
        <v>1020000</v>
      </c>
    </row>
    <row r="38" spans="1:21" s="913" customFormat="1" ht="24" customHeight="1">
      <c r="A38" s="920"/>
      <c r="B38" s="921"/>
      <c r="C38" s="907"/>
      <c r="D38" s="1128"/>
      <c r="E38" s="1087"/>
      <c r="F38" s="922"/>
      <c r="G38" s="946" t="s">
        <v>369</v>
      </c>
      <c r="H38" s="947"/>
      <c r="I38" s="948">
        <v>2600</v>
      </c>
      <c r="J38" s="949" t="s">
        <v>289</v>
      </c>
      <c r="K38" s="614">
        <v>30</v>
      </c>
      <c r="L38" s="949" t="s">
        <v>289</v>
      </c>
      <c r="M38" s="950">
        <v>4</v>
      </c>
      <c r="N38" s="949"/>
      <c r="O38" s="949" t="s">
        <v>95</v>
      </c>
      <c r="P38" s="993">
        <f>SUM(I38*K38)</f>
        <v>78000</v>
      </c>
      <c r="Q38" s="914"/>
    </row>
    <row r="39" spans="1:21" ht="24" customHeight="1">
      <c r="A39" s="920"/>
      <c r="B39" s="921"/>
      <c r="C39" s="896" t="s">
        <v>327</v>
      </c>
      <c r="D39" s="1169">
        <f>SUM(P40:P42)</f>
        <v>3250000</v>
      </c>
      <c r="E39" s="841">
        <v>1577990</v>
      </c>
      <c r="F39" s="938">
        <f>D39-E39</f>
        <v>1672010</v>
      </c>
      <c r="G39" s="918"/>
      <c r="H39" s="919"/>
      <c r="I39" s="1165"/>
      <c r="J39" s="1166"/>
      <c r="K39" s="1173"/>
      <c r="L39" s="1166"/>
      <c r="M39" s="1168"/>
      <c r="N39" s="1166"/>
      <c r="O39" s="1166"/>
      <c r="P39" s="842"/>
    </row>
    <row r="40" spans="1:21" s="581" customFormat="1" ht="24" customHeight="1">
      <c r="A40" s="920"/>
      <c r="B40" s="937"/>
      <c r="C40" s="907"/>
      <c r="D40" s="1137"/>
      <c r="E40" s="1090"/>
      <c r="F40" s="952"/>
      <c r="G40" s="923" t="s">
        <v>292</v>
      </c>
      <c r="H40" s="924"/>
      <c r="I40" s="931">
        <v>95000</v>
      </c>
      <c r="J40" s="932" t="s">
        <v>289</v>
      </c>
      <c r="K40" s="1211">
        <v>2</v>
      </c>
      <c r="L40" s="932"/>
      <c r="M40" s="953"/>
      <c r="N40" s="932"/>
      <c r="O40" s="932" t="s">
        <v>95</v>
      </c>
      <c r="P40" s="990">
        <f>SUM(I40*K40)</f>
        <v>190000</v>
      </c>
      <c r="Q40" s="647"/>
      <c r="S40" s="579"/>
      <c r="U40" s="579"/>
    </row>
    <row r="41" spans="1:21" ht="24" customHeight="1">
      <c r="A41" s="920"/>
      <c r="B41" s="943"/>
      <c r="C41" s="907"/>
      <c r="D41" s="1128"/>
      <c r="E41" s="1085"/>
      <c r="F41" s="1066"/>
      <c r="G41" s="929" t="s">
        <v>370</v>
      </c>
      <c r="H41" s="930"/>
      <c r="I41" s="931">
        <v>1500000</v>
      </c>
      <c r="J41" s="932" t="s">
        <v>289</v>
      </c>
      <c r="K41" s="1211">
        <v>2</v>
      </c>
      <c r="L41" s="932" t="s">
        <v>289</v>
      </c>
      <c r="M41" s="935">
        <v>1</v>
      </c>
      <c r="N41" s="932"/>
      <c r="O41" s="932" t="s">
        <v>95</v>
      </c>
      <c r="P41" s="990">
        <f>SUM(I41*K41*M41)</f>
        <v>3000000</v>
      </c>
    </row>
    <row r="42" spans="1:21" ht="24" customHeight="1">
      <c r="A42" s="920"/>
      <c r="B42" s="943"/>
      <c r="C42" s="892"/>
      <c r="D42" s="1127"/>
      <c r="E42" s="1095"/>
      <c r="F42" s="1181"/>
      <c r="G42" s="946" t="s">
        <v>371</v>
      </c>
      <c r="H42" s="947"/>
      <c r="I42" s="948">
        <v>30000</v>
      </c>
      <c r="J42" s="949" t="s">
        <v>289</v>
      </c>
      <c r="K42" s="1212">
        <v>2</v>
      </c>
      <c r="L42" s="949" t="s">
        <v>289</v>
      </c>
      <c r="M42" s="954">
        <v>1</v>
      </c>
      <c r="N42" s="949"/>
      <c r="O42" s="949" t="s">
        <v>95</v>
      </c>
      <c r="P42" s="993">
        <f>SUM(I42*K42*M42)</f>
        <v>60000</v>
      </c>
    </row>
    <row r="43" spans="1:21" ht="24" customHeight="1">
      <c r="A43" s="920"/>
      <c r="B43" s="943"/>
      <c r="C43" s="899" t="s">
        <v>328</v>
      </c>
      <c r="D43" s="1127">
        <f>SUM(P44:P45)</f>
        <v>4928880</v>
      </c>
      <c r="E43" s="1170">
        <v>3250000</v>
      </c>
      <c r="F43" s="945">
        <f>D43-E43</f>
        <v>1678880</v>
      </c>
      <c r="G43" s="946"/>
      <c r="H43" s="947"/>
      <c r="I43" s="948"/>
      <c r="J43" s="949"/>
      <c r="K43" s="951"/>
      <c r="L43" s="949"/>
      <c r="M43" s="954"/>
      <c r="N43" s="949"/>
      <c r="O43" s="949"/>
      <c r="P43" s="1209"/>
    </row>
    <row r="44" spans="1:21" ht="24" customHeight="1">
      <c r="A44" s="920"/>
      <c r="B44" s="943"/>
      <c r="C44" s="907"/>
      <c r="D44" s="1128"/>
      <c r="E44" s="1084"/>
      <c r="F44" s="922"/>
      <c r="G44" s="923" t="s">
        <v>372</v>
      </c>
      <c r="H44" s="924"/>
      <c r="I44" s="925">
        <v>1438</v>
      </c>
      <c r="J44" s="926" t="s">
        <v>289</v>
      </c>
      <c r="K44" s="631">
        <v>115</v>
      </c>
      <c r="L44" s="926" t="s">
        <v>289</v>
      </c>
      <c r="M44" s="1210">
        <v>24</v>
      </c>
      <c r="N44" s="926"/>
      <c r="O44" s="926" t="s">
        <v>95</v>
      </c>
      <c r="P44" s="991">
        <f>SUM(I44*K44*M44)</f>
        <v>3968880</v>
      </c>
    </row>
    <row r="45" spans="1:21" ht="24" customHeight="1" thickBot="1">
      <c r="A45" s="920"/>
      <c r="B45" s="943"/>
      <c r="C45" s="895"/>
      <c r="D45" s="1128"/>
      <c r="E45" s="1084"/>
      <c r="F45" s="922"/>
      <c r="G45" s="1349" t="s">
        <v>373</v>
      </c>
      <c r="H45" s="1350"/>
      <c r="I45" s="1359">
        <v>120000</v>
      </c>
      <c r="J45" s="1360" t="s">
        <v>289</v>
      </c>
      <c r="K45" s="1355">
        <v>2</v>
      </c>
      <c r="L45" s="1360" t="s">
        <v>289</v>
      </c>
      <c r="M45" s="1361">
        <v>4</v>
      </c>
      <c r="N45" s="1360"/>
      <c r="O45" s="1360" t="s">
        <v>95</v>
      </c>
      <c r="P45" s="1364">
        <f>SUM(I45*K45*M45)</f>
        <v>960000</v>
      </c>
    </row>
    <row r="46" spans="1:21" ht="24" customHeight="1">
      <c r="A46" s="1055" t="s">
        <v>366</v>
      </c>
      <c r="B46" s="1550" t="s">
        <v>285</v>
      </c>
      <c r="C46" s="1551"/>
      <c r="D46" s="886">
        <f>D47</f>
        <v>5681520</v>
      </c>
      <c r="E46" s="1207">
        <f>E47</f>
        <v>9330220</v>
      </c>
      <c r="F46" s="1208">
        <f>D46-E46</f>
        <v>-3648700</v>
      </c>
      <c r="G46" s="1056"/>
      <c r="H46" s="1184"/>
      <c r="I46" s="885"/>
      <c r="J46" s="874"/>
      <c r="K46" s="874"/>
      <c r="L46" s="874"/>
      <c r="M46" s="874"/>
      <c r="N46" s="874"/>
      <c r="O46" s="874"/>
      <c r="P46" s="884"/>
    </row>
    <row r="47" spans="1:21" ht="24" customHeight="1">
      <c r="A47" s="920"/>
      <c r="B47" s="1049" t="s">
        <v>379</v>
      </c>
      <c r="C47" s="897" t="s">
        <v>287</v>
      </c>
      <c r="D47" s="1132">
        <f>D48+D51</f>
        <v>5681520</v>
      </c>
      <c r="E47" s="1129">
        <v>9330220</v>
      </c>
      <c r="F47" s="938">
        <f>D47-E47</f>
        <v>-3648700</v>
      </c>
      <c r="G47" s="918"/>
      <c r="H47" s="919"/>
      <c r="I47" s="970"/>
      <c r="J47" s="971"/>
      <c r="K47" s="971"/>
      <c r="L47" s="971"/>
      <c r="M47" s="971"/>
      <c r="N47" s="971"/>
      <c r="O47" s="971"/>
      <c r="P47" s="994"/>
    </row>
    <row r="48" spans="1:21" s="915" customFormat="1" ht="24" customHeight="1">
      <c r="A48" s="920"/>
      <c r="B48" s="906"/>
      <c r="C48" s="896" t="s">
        <v>435</v>
      </c>
      <c r="D48" s="1132">
        <f>SUM(P49:P50)</f>
        <v>2000000</v>
      </c>
      <c r="E48" s="1129">
        <v>4000000</v>
      </c>
      <c r="F48" s="938">
        <v>952500</v>
      </c>
      <c r="G48" s="973"/>
      <c r="H48" s="974"/>
      <c r="I48" s="974"/>
      <c r="J48" s="974"/>
      <c r="K48" s="974"/>
      <c r="L48" s="974"/>
      <c r="M48" s="974"/>
      <c r="N48" s="974"/>
      <c r="O48" s="974"/>
      <c r="P48" s="995"/>
      <c r="Q48" s="916"/>
    </row>
    <row r="49" spans="1:21" s="915" customFormat="1" ht="24" customHeight="1">
      <c r="A49" s="920"/>
      <c r="B49" s="906"/>
      <c r="C49" s="893"/>
      <c r="D49" s="1126"/>
      <c r="E49" s="1094"/>
      <c r="F49" s="969"/>
      <c r="G49" s="1044" t="s">
        <v>436</v>
      </c>
      <c r="H49" s="1045"/>
      <c r="I49" s="925">
        <v>1000000</v>
      </c>
      <c r="J49" s="926" t="s">
        <v>289</v>
      </c>
      <c r="K49" s="1210">
        <v>1</v>
      </c>
      <c r="L49" s="926"/>
      <c r="M49" s="1210"/>
      <c r="N49" s="926"/>
      <c r="O49" s="1214" t="s">
        <v>95</v>
      </c>
      <c r="P49" s="991">
        <f>I49*K49</f>
        <v>1000000</v>
      </c>
      <c r="Q49" s="916"/>
    </row>
    <row r="50" spans="1:21" s="915" customFormat="1" ht="24" customHeight="1">
      <c r="A50" s="920"/>
      <c r="B50" s="906"/>
      <c r="C50" s="892"/>
      <c r="D50" s="1127"/>
      <c r="E50" s="1095"/>
      <c r="F50" s="945"/>
      <c r="G50" s="958" t="s">
        <v>437</v>
      </c>
      <c r="H50" s="959"/>
      <c r="I50" s="948">
        <v>1000000</v>
      </c>
      <c r="J50" s="949" t="s">
        <v>289</v>
      </c>
      <c r="K50" s="954">
        <v>1</v>
      </c>
      <c r="L50" s="949"/>
      <c r="M50" s="954"/>
      <c r="N50" s="949"/>
      <c r="O50" s="903" t="s">
        <v>95</v>
      </c>
      <c r="P50" s="993">
        <f>I50*K50</f>
        <v>1000000</v>
      </c>
      <c r="Q50" s="916"/>
    </row>
    <row r="51" spans="1:21" ht="24" customHeight="1">
      <c r="A51" s="920"/>
      <c r="B51" s="1031"/>
      <c r="C51" s="899" t="s">
        <v>381</v>
      </c>
      <c r="D51" s="1160">
        <f>P52</f>
        <v>3681520</v>
      </c>
      <c r="E51" s="1161">
        <v>4377720</v>
      </c>
      <c r="F51" s="945">
        <f>D51-E51</f>
        <v>-696200</v>
      </c>
      <c r="G51" s="1162"/>
      <c r="H51" s="1163"/>
      <c r="I51" s="1163"/>
      <c r="J51" s="1163"/>
      <c r="K51" s="1163"/>
      <c r="L51" s="1163"/>
      <c r="M51" s="1163"/>
      <c r="N51" s="1163"/>
      <c r="O51" s="1163"/>
      <c r="P51" s="1164"/>
    </row>
    <row r="52" spans="1:21" ht="24" customHeight="1">
      <c r="A52" s="891"/>
      <c r="B52" s="1034"/>
      <c r="C52" s="890"/>
      <c r="D52" s="1125"/>
      <c r="E52" s="1096"/>
      <c r="F52" s="1051"/>
      <c r="G52" s="956" t="s">
        <v>382</v>
      </c>
      <c r="H52" s="940"/>
      <c r="I52" s="1165">
        <v>3681520</v>
      </c>
      <c r="J52" s="1166" t="s">
        <v>289</v>
      </c>
      <c r="K52" s="1197">
        <v>1</v>
      </c>
      <c r="L52" s="1166" t="s">
        <v>289</v>
      </c>
      <c r="M52" s="1167">
        <v>1</v>
      </c>
      <c r="N52" s="1166"/>
      <c r="O52" s="1166" t="s">
        <v>95</v>
      </c>
      <c r="P52" s="1050">
        <f>SUM(I52*K52*M52)</f>
        <v>3681520</v>
      </c>
    </row>
    <row r="53" spans="1:21" ht="24" customHeight="1">
      <c r="A53" s="1065" t="s">
        <v>329</v>
      </c>
      <c r="B53" s="1539" t="s">
        <v>285</v>
      </c>
      <c r="C53" s="1540"/>
      <c r="D53" s="1133">
        <f>D54</f>
        <v>672000</v>
      </c>
      <c r="E53" s="1130">
        <f>E54</f>
        <v>588000</v>
      </c>
      <c r="F53" s="1059">
        <f>D53-E53</f>
        <v>84000</v>
      </c>
      <c r="G53" s="1060"/>
      <c r="H53" s="1061"/>
      <c r="I53" s="1062"/>
      <c r="J53" s="1063"/>
      <c r="K53" s="1063"/>
      <c r="L53" s="1063"/>
      <c r="M53" s="1063"/>
      <c r="N53" s="1063"/>
      <c r="O53" s="1063"/>
      <c r="P53" s="1064"/>
    </row>
    <row r="54" spans="1:21" s="645" customFormat="1" ht="24" customHeight="1">
      <c r="A54" s="920"/>
      <c r="B54" s="1049" t="s">
        <v>330</v>
      </c>
      <c r="C54" s="897" t="s">
        <v>287</v>
      </c>
      <c r="D54" s="1132">
        <f>D55</f>
        <v>672000</v>
      </c>
      <c r="E54" s="1129">
        <f>E55</f>
        <v>588000</v>
      </c>
      <c r="F54" s="938">
        <f>D54-E54</f>
        <v>84000</v>
      </c>
      <c r="G54" s="918"/>
      <c r="H54" s="919"/>
      <c r="I54" s="970"/>
      <c r="J54" s="971"/>
      <c r="K54" s="971"/>
      <c r="L54" s="971"/>
      <c r="M54" s="971"/>
      <c r="N54" s="971"/>
      <c r="O54" s="971"/>
      <c r="P54" s="994"/>
      <c r="R54" s="579"/>
      <c r="S54" s="579"/>
      <c r="T54" s="579"/>
      <c r="U54" s="579"/>
    </row>
    <row r="55" spans="1:21" s="645" customFormat="1" ht="24" customHeight="1">
      <c r="A55" s="920"/>
      <c r="B55" s="1027"/>
      <c r="C55" s="896" t="s">
        <v>331</v>
      </c>
      <c r="D55" s="1132">
        <f>P56</f>
        <v>672000</v>
      </c>
      <c r="E55" s="1129">
        <v>588000</v>
      </c>
      <c r="F55" s="938">
        <f>D55-E55</f>
        <v>84000</v>
      </c>
      <c r="G55" s="973"/>
      <c r="H55" s="974"/>
      <c r="I55" s="974"/>
      <c r="J55" s="974"/>
      <c r="K55" s="974"/>
      <c r="L55" s="974"/>
      <c r="M55" s="974"/>
      <c r="N55" s="974"/>
      <c r="O55" s="974"/>
      <c r="P55" s="995"/>
      <c r="R55" s="579"/>
      <c r="S55" s="579"/>
      <c r="T55" s="579"/>
      <c r="U55" s="579"/>
    </row>
    <row r="56" spans="1:21" s="645" customFormat="1" ht="24" customHeight="1" thickBot="1">
      <c r="A56" s="1199"/>
      <c r="B56" s="1028"/>
      <c r="C56" s="889"/>
      <c r="D56" s="908"/>
      <c r="E56" s="1123"/>
      <c r="F56" s="975"/>
      <c r="G56" s="976" t="s">
        <v>334</v>
      </c>
      <c r="H56" s="977"/>
      <c r="I56" s="978">
        <v>8000</v>
      </c>
      <c r="J56" s="979" t="s">
        <v>289</v>
      </c>
      <c r="K56" s="1213">
        <v>7</v>
      </c>
      <c r="L56" s="979" t="s">
        <v>289</v>
      </c>
      <c r="M56" s="980">
        <v>12</v>
      </c>
      <c r="N56" s="979"/>
      <c r="O56" s="979"/>
      <c r="P56" s="996">
        <f>SUM(I56*K56*M56)</f>
        <v>672000</v>
      </c>
      <c r="R56" s="579"/>
      <c r="S56" s="579"/>
      <c r="T56" s="579"/>
      <c r="U56" s="579"/>
    </row>
  </sheetData>
  <mergeCells count="13">
    <mergeCell ref="G9:P9"/>
    <mergeCell ref="A1:P1"/>
    <mergeCell ref="G3:P3"/>
    <mergeCell ref="A4:C4"/>
    <mergeCell ref="B5:C5"/>
    <mergeCell ref="G7:P7"/>
    <mergeCell ref="B53:C53"/>
    <mergeCell ref="G16:P16"/>
    <mergeCell ref="G18:P18"/>
    <mergeCell ref="G26:P26"/>
    <mergeCell ref="G28:P28"/>
    <mergeCell ref="G29:P29"/>
    <mergeCell ref="B46:C46"/>
  </mergeCells>
  <phoneticPr fontId="2" type="noConversion"/>
  <printOptions horizontalCentered="1"/>
  <pageMargins left="0.59055118110236227" right="0.47244094488188981" top="0.74803149606299213" bottom="0.35433070866141736" header="0.31496062992125984" footer="0"/>
  <pageSetup paperSize="9" scale="83" fitToWidth="0" fitToHeight="0" orientation="landscape" r:id="rId1"/>
  <headerFooter>
    <oddFooter>&amp;C&amp;P&amp;R&amp;"바탕,보통"서부희망케어센터 희망나눔 푸드마켓</oddFooter>
  </headerFooter>
  <rowBreaks count="2" manualBreakCount="2">
    <brk id="24" max="15" man="1"/>
    <brk id="45"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showGridLines="0" view="pageBreakPreview" zoomScale="90" zoomScaleNormal="100" zoomScaleSheetLayoutView="90" workbookViewId="0">
      <pane xSplit="3" ySplit="4" topLeftCell="D5" activePane="bottomRight" state="frozen"/>
      <selection activeCell="L28" sqref="L28"/>
      <selection pane="topRight" activeCell="L28" sqref="L28"/>
      <selection pane="bottomLeft" activeCell="L28" sqref="L28"/>
      <selection pane="bottomRight" activeCell="I9" sqref="I9"/>
    </sheetView>
  </sheetViews>
  <sheetFormatPr defaultRowHeight="20.100000000000001" customHeight="1"/>
  <cols>
    <col min="1" max="1" width="12.88671875" style="579" bestFit="1" customWidth="1"/>
    <col min="2" max="2" width="9.33203125" style="586" bestFit="1" customWidth="1"/>
    <col min="3" max="3" width="15.44140625" style="587" bestFit="1" customWidth="1"/>
    <col min="4" max="4" width="12.21875" style="588" bestFit="1" customWidth="1"/>
    <col min="5" max="6" width="11.77734375" style="589" customWidth="1"/>
    <col min="7" max="7" width="22.21875" style="590" customWidth="1"/>
    <col min="8" max="8" width="4.44140625" style="587" customWidth="1"/>
    <col min="9" max="9" width="10.77734375" style="585" customWidth="1"/>
    <col min="10" max="10" width="1.88671875" style="590" bestFit="1" customWidth="1"/>
    <col min="11" max="11" width="5" style="590" customWidth="1"/>
    <col min="12" max="12" width="1.88671875" style="590" bestFit="1" customWidth="1"/>
    <col min="13" max="13" width="4" style="590" customWidth="1"/>
    <col min="14" max="14" width="2.33203125" style="590" customWidth="1"/>
    <col min="15" max="15" width="3.21875" style="590" customWidth="1"/>
    <col min="16" max="16" width="11.33203125" style="591" bestFit="1" customWidth="1"/>
    <col min="17" max="17" width="9.33203125" style="645" bestFit="1" customWidth="1"/>
    <col min="18" max="18" width="10.44140625" style="579" bestFit="1" customWidth="1"/>
    <col min="19" max="253" width="8.88671875" style="579"/>
    <col min="254" max="255" width="9.77734375" style="579" customWidth="1"/>
    <col min="256" max="256" width="12.88671875" style="579" customWidth="1"/>
    <col min="257" max="259" width="13.88671875" style="579" customWidth="1"/>
    <col min="260" max="260" width="22.21875" style="579" customWidth="1"/>
    <col min="261" max="261" width="4.44140625" style="579" customWidth="1"/>
    <col min="262" max="262" width="10.77734375" style="579" customWidth="1"/>
    <col min="263" max="263" width="1.88671875" style="579" bestFit="1" customWidth="1"/>
    <col min="264" max="264" width="5" style="579" customWidth="1"/>
    <col min="265" max="265" width="1.88671875" style="579" bestFit="1" customWidth="1"/>
    <col min="266" max="266" width="4" style="579" customWidth="1"/>
    <col min="267" max="267" width="2.33203125" style="579" customWidth="1"/>
    <col min="268" max="268" width="3.21875" style="579" customWidth="1"/>
    <col min="269" max="269" width="2.33203125" style="579" customWidth="1"/>
    <col min="270" max="270" width="9.109375" style="579" customWidth="1"/>
    <col min="271" max="509" width="8.88671875" style="579"/>
    <col min="510" max="511" width="9.77734375" style="579" customWidth="1"/>
    <col min="512" max="512" width="12.88671875" style="579" customWidth="1"/>
    <col min="513" max="515" width="13.88671875" style="579" customWidth="1"/>
    <col min="516" max="516" width="22.21875" style="579" customWidth="1"/>
    <col min="517" max="517" width="4.44140625" style="579" customWidth="1"/>
    <col min="518" max="518" width="10.77734375" style="579" customWidth="1"/>
    <col min="519" max="519" width="1.88671875" style="579" bestFit="1" customWidth="1"/>
    <col min="520" max="520" width="5" style="579" customWidth="1"/>
    <col min="521" max="521" width="1.88671875" style="579" bestFit="1" customWidth="1"/>
    <col min="522" max="522" width="4" style="579" customWidth="1"/>
    <col min="523" max="523" width="2.33203125" style="579" customWidth="1"/>
    <col min="524" max="524" width="3.21875" style="579" customWidth="1"/>
    <col min="525" max="525" width="2.33203125" style="579" customWidth="1"/>
    <col min="526" max="526" width="9.109375" style="579" customWidth="1"/>
    <col min="527" max="765" width="8.88671875" style="579"/>
    <col min="766" max="767" width="9.77734375" style="579" customWidth="1"/>
    <col min="768" max="768" width="12.88671875" style="579" customWidth="1"/>
    <col min="769" max="771" width="13.88671875" style="579" customWidth="1"/>
    <col min="772" max="772" width="22.21875" style="579" customWidth="1"/>
    <col min="773" max="773" width="4.44140625" style="579" customWidth="1"/>
    <col min="774" max="774" width="10.77734375" style="579" customWidth="1"/>
    <col min="775" max="775" width="1.88671875" style="579" bestFit="1" customWidth="1"/>
    <col min="776" max="776" width="5" style="579" customWidth="1"/>
    <col min="777" max="777" width="1.88671875" style="579" bestFit="1" customWidth="1"/>
    <col min="778" max="778" width="4" style="579" customWidth="1"/>
    <col min="779" max="779" width="2.33203125" style="579" customWidth="1"/>
    <col min="780" max="780" width="3.21875" style="579" customWidth="1"/>
    <col min="781" max="781" width="2.33203125" style="579" customWidth="1"/>
    <col min="782" max="782" width="9.109375" style="579" customWidth="1"/>
    <col min="783" max="1021" width="8.88671875" style="579"/>
    <col min="1022" max="1023" width="9.77734375" style="579" customWidth="1"/>
    <col min="1024" max="1024" width="12.88671875" style="579" customWidth="1"/>
    <col min="1025" max="1027" width="13.88671875" style="579" customWidth="1"/>
    <col min="1028" max="1028" width="22.21875" style="579" customWidth="1"/>
    <col min="1029" max="1029" width="4.44140625" style="579" customWidth="1"/>
    <col min="1030" max="1030" width="10.77734375" style="579" customWidth="1"/>
    <col min="1031" max="1031" width="1.88671875" style="579" bestFit="1" customWidth="1"/>
    <col min="1032" max="1032" width="5" style="579" customWidth="1"/>
    <col min="1033" max="1033" width="1.88671875" style="579" bestFit="1" customWidth="1"/>
    <col min="1034" max="1034" width="4" style="579" customWidth="1"/>
    <col min="1035" max="1035" width="2.33203125" style="579" customWidth="1"/>
    <col min="1036" max="1036" width="3.21875" style="579" customWidth="1"/>
    <col min="1037" max="1037" width="2.33203125" style="579" customWidth="1"/>
    <col min="1038" max="1038" width="9.109375" style="579" customWidth="1"/>
    <col min="1039" max="1277" width="8.88671875" style="579"/>
    <col min="1278" max="1279" width="9.77734375" style="579" customWidth="1"/>
    <col min="1280" max="1280" width="12.88671875" style="579" customWidth="1"/>
    <col min="1281" max="1283" width="13.88671875" style="579" customWidth="1"/>
    <col min="1284" max="1284" width="22.21875" style="579" customWidth="1"/>
    <col min="1285" max="1285" width="4.44140625" style="579" customWidth="1"/>
    <col min="1286" max="1286" width="10.77734375" style="579" customWidth="1"/>
    <col min="1287" max="1287" width="1.88671875" style="579" bestFit="1" customWidth="1"/>
    <col min="1288" max="1288" width="5" style="579" customWidth="1"/>
    <col min="1289" max="1289" width="1.88671875" style="579" bestFit="1" customWidth="1"/>
    <col min="1290" max="1290" width="4" style="579" customWidth="1"/>
    <col min="1291" max="1291" width="2.33203125" style="579" customWidth="1"/>
    <col min="1292" max="1292" width="3.21875" style="579" customWidth="1"/>
    <col min="1293" max="1293" width="2.33203125" style="579" customWidth="1"/>
    <col min="1294" max="1294" width="9.109375" style="579" customWidth="1"/>
    <col min="1295" max="1533" width="8.88671875" style="579"/>
    <col min="1534" max="1535" width="9.77734375" style="579" customWidth="1"/>
    <col min="1536" max="1536" width="12.88671875" style="579" customWidth="1"/>
    <col min="1537" max="1539" width="13.88671875" style="579" customWidth="1"/>
    <col min="1540" max="1540" width="22.21875" style="579" customWidth="1"/>
    <col min="1541" max="1541" width="4.44140625" style="579" customWidth="1"/>
    <col min="1542" max="1542" width="10.77734375" style="579" customWidth="1"/>
    <col min="1543" max="1543" width="1.88671875" style="579" bestFit="1" customWidth="1"/>
    <col min="1544" max="1544" width="5" style="579" customWidth="1"/>
    <col min="1545" max="1545" width="1.88671875" style="579" bestFit="1" customWidth="1"/>
    <col min="1546" max="1546" width="4" style="579" customWidth="1"/>
    <col min="1547" max="1547" width="2.33203125" style="579" customWidth="1"/>
    <col min="1548" max="1548" width="3.21875" style="579" customWidth="1"/>
    <col min="1549" max="1549" width="2.33203125" style="579" customWidth="1"/>
    <col min="1550" max="1550" width="9.109375" style="579" customWidth="1"/>
    <col min="1551" max="1789" width="8.88671875" style="579"/>
    <col min="1790" max="1791" width="9.77734375" style="579" customWidth="1"/>
    <col min="1792" max="1792" width="12.88671875" style="579" customWidth="1"/>
    <col min="1793" max="1795" width="13.88671875" style="579" customWidth="1"/>
    <col min="1796" max="1796" width="22.21875" style="579" customWidth="1"/>
    <col min="1797" max="1797" width="4.44140625" style="579" customWidth="1"/>
    <col min="1798" max="1798" width="10.77734375" style="579" customWidth="1"/>
    <col min="1799" max="1799" width="1.88671875" style="579" bestFit="1" customWidth="1"/>
    <col min="1800" max="1800" width="5" style="579" customWidth="1"/>
    <col min="1801" max="1801" width="1.88671875" style="579" bestFit="1" customWidth="1"/>
    <col min="1802" max="1802" width="4" style="579" customWidth="1"/>
    <col min="1803" max="1803" width="2.33203125" style="579" customWidth="1"/>
    <col min="1804" max="1804" width="3.21875" style="579" customWidth="1"/>
    <col min="1805" max="1805" width="2.33203125" style="579" customWidth="1"/>
    <col min="1806" max="1806" width="9.109375" style="579" customWidth="1"/>
    <col min="1807" max="2045" width="8.88671875" style="579"/>
    <col min="2046" max="2047" width="9.77734375" style="579" customWidth="1"/>
    <col min="2048" max="2048" width="12.88671875" style="579" customWidth="1"/>
    <col min="2049" max="2051" width="13.88671875" style="579" customWidth="1"/>
    <col min="2052" max="2052" width="22.21875" style="579" customWidth="1"/>
    <col min="2053" max="2053" width="4.44140625" style="579" customWidth="1"/>
    <col min="2054" max="2054" width="10.77734375" style="579" customWidth="1"/>
    <col min="2055" max="2055" width="1.88671875" style="579" bestFit="1" customWidth="1"/>
    <col min="2056" max="2056" width="5" style="579" customWidth="1"/>
    <col min="2057" max="2057" width="1.88671875" style="579" bestFit="1" customWidth="1"/>
    <col min="2058" max="2058" width="4" style="579" customWidth="1"/>
    <col min="2059" max="2059" width="2.33203125" style="579" customWidth="1"/>
    <col min="2060" max="2060" width="3.21875" style="579" customWidth="1"/>
    <col min="2061" max="2061" width="2.33203125" style="579" customWidth="1"/>
    <col min="2062" max="2062" width="9.109375" style="579" customWidth="1"/>
    <col min="2063" max="2301" width="8.88671875" style="579"/>
    <col min="2302" max="2303" width="9.77734375" style="579" customWidth="1"/>
    <col min="2304" max="2304" width="12.88671875" style="579" customWidth="1"/>
    <col min="2305" max="2307" width="13.88671875" style="579" customWidth="1"/>
    <col min="2308" max="2308" width="22.21875" style="579" customWidth="1"/>
    <col min="2309" max="2309" width="4.44140625" style="579" customWidth="1"/>
    <col min="2310" max="2310" width="10.77734375" style="579" customWidth="1"/>
    <col min="2311" max="2311" width="1.88671875" style="579" bestFit="1" customWidth="1"/>
    <col min="2312" max="2312" width="5" style="579" customWidth="1"/>
    <col min="2313" max="2313" width="1.88671875" style="579" bestFit="1" customWidth="1"/>
    <col min="2314" max="2314" width="4" style="579" customWidth="1"/>
    <col min="2315" max="2315" width="2.33203125" style="579" customWidth="1"/>
    <col min="2316" max="2316" width="3.21875" style="579" customWidth="1"/>
    <col min="2317" max="2317" width="2.33203125" style="579" customWidth="1"/>
    <col min="2318" max="2318" width="9.109375" style="579" customWidth="1"/>
    <col min="2319" max="2557" width="8.88671875" style="579"/>
    <col min="2558" max="2559" width="9.77734375" style="579" customWidth="1"/>
    <col min="2560" max="2560" width="12.88671875" style="579" customWidth="1"/>
    <col min="2561" max="2563" width="13.88671875" style="579" customWidth="1"/>
    <col min="2564" max="2564" width="22.21875" style="579" customWidth="1"/>
    <col min="2565" max="2565" width="4.44140625" style="579" customWidth="1"/>
    <col min="2566" max="2566" width="10.77734375" style="579" customWidth="1"/>
    <col min="2567" max="2567" width="1.88671875" style="579" bestFit="1" customWidth="1"/>
    <col min="2568" max="2568" width="5" style="579" customWidth="1"/>
    <col min="2569" max="2569" width="1.88671875" style="579" bestFit="1" customWidth="1"/>
    <col min="2570" max="2570" width="4" style="579" customWidth="1"/>
    <col min="2571" max="2571" width="2.33203125" style="579" customWidth="1"/>
    <col min="2572" max="2572" width="3.21875" style="579" customWidth="1"/>
    <col min="2573" max="2573" width="2.33203125" style="579" customWidth="1"/>
    <col min="2574" max="2574" width="9.109375" style="579" customWidth="1"/>
    <col min="2575" max="2813" width="8.88671875" style="579"/>
    <col min="2814" max="2815" width="9.77734375" style="579" customWidth="1"/>
    <col min="2816" max="2816" width="12.88671875" style="579" customWidth="1"/>
    <col min="2817" max="2819" width="13.88671875" style="579" customWidth="1"/>
    <col min="2820" max="2820" width="22.21875" style="579" customWidth="1"/>
    <col min="2821" max="2821" width="4.44140625" style="579" customWidth="1"/>
    <col min="2822" max="2822" width="10.77734375" style="579" customWidth="1"/>
    <col min="2823" max="2823" width="1.88671875" style="579" bestFit="1" customWidth="1"/>
    <col min="2824" max="2824" width="5" style="579" customWidth="1"/>
    <col min="2825" max="2825" width="1.88671875" style="579" bestFit="1" customWidth="1"/>
    <col min="2826" max="2826" width="4" style="579" customWidth="1"/>
    <col min="2827" max="2827" width="2.33203125" style="579" customWidth="1"/>
    <col min="2828" max="2828" width="3.21875" style="579" customWidth="1"/>
    <col min="2829" max="2829" width="2.33203125" style="579" customWidth="1"/>
    <col min="2830" max="2830" width="9.109375" style="579" customWidth="1"/>
    <col min="2831" max="3069" width="8.88671875" style="579"/>
    <col min="3070" max="3071" width="9.77734375" style="579" customWidth="1"/>
    <col min="3072" max="3072" width="12.88671875" style="579" customWidth="1"/>
    <col min="3073" max="3075" width="13.88671875" style="579" customWidth="1"/>
    <col min="3076" max="3076" width="22.21875" style="579" customWidth="1"/>
    <col min="3077" max="3077" width="4.44140625" style="579" customWidth="1"/>
    <col min="3078" max="3078" width="10.77734375" style="579" customWidth="1"/>
    <col min="3079" max="3079" width="1.88671875" style="579" bestFit="1" customWidth="1"/>
    <col min="3080" max="3080" width="5" style="579" customWidth="1"/>
    <col min="3081" max="3081" width="1.88671875" style="579" bestFit="1" customWidth="1"/>
    <col min="3082" max="3082" width="4" style="579" customWidth="1"/>
    <col min="3083" max="3083" width="2.33203125" style="579" customWidth="1"/>
    <col min="3084" max="3084" width="3.21875" style="579" customWidth="1"/>
    <col min="3085" max="3085" width="2.33203125" style="579" customWidth="1"/>
    <col min="3086" max="3086" width="9.109375" style="579" customWidth="1"/>
    <col min="3087" max="3325" width="8.88671875" style="579"/>
    <col min="3326" max="3327" width="9.77734375" style="579" customWidth="1"/>
    <col min="3328" max="3328" width="12.88671875" style="579" customWidth="1"/>
    <col min="3329" max="3331" width="13.88671875" style="579" customWidth="1"/>
    <col min="3332" max="3332" width="22.21875" style="579" customWidth="1"/>
    <col min="3333" max="3333" width="4.44140625" style="579" customWidth="1"/>
    <col min="3334" max="3334" width="10.77734375" style="579" customWidth="1"/>
    <col min="3335" max="3335" width="1.88671875" style="579" bestFit="1" customWidth="1"/>
    <col min="3336" max="3336" width="5" style="579" customWidth="1"/>
    <col min="3337" max="3337" width="1.88671875" style="579" bestFit="1" customWidth="1"/>
    <col min="3338" max="3338" width="4" style="579" customWidth="1"/>
    <col min="3339" max="3339" width="2.33203125" style="579" customWidth="1"/>
    <col min="3340" max="3340" width="3.21875" style="579" customWidth="1"/>
    <col min="3341" max="3341" width="2.33203125" style="579" customWidth="1"/>
    <col min="3342" max="3342" width="9.109375" style="579" customWidth="1"/>
    <col min="3343" max="3581" width="8.88671875" style="579"/>
    <col min="3582" max="3583" width="9.77734375" style="579" customWidth="1"/>
    <col min="3584" max="3584" width="12.88671875" style="579" customWidth="1"/>
    <col min="3585" max="3587" width="13.88671875" style="579" customWidth="1"/>
    <col min="3588" max="3588" width="22.21875" style="579" customWidth="1"/>
    <col min="3589" max="3589" width="4.44140625" style="579" customWidth="1"/>
    <col min="3590" max="3590" width="10.77734375" style="579" customWidth="1"/>
    <col min="3591" max="3591" width="1.88671875" style="579" bestFit="1" customWidth="1"/>
    <col min="3592" max="3592" width="5" style="579" customWidth="1"/>
    <col min="3593" max="3593" width="1.88671875" style="579" bestFit="1" customWidth="1"/>
    <col min="3594" max="3594" width="4" style="579" customWidth="1"/>
    <col min="3595" max="3595" width="2.33203125" style="579" customWidth="1"/>
    <col min="3596" max="3596" width="3.21875" style="579" customWidth="1"/>
    <col min="3597" max="3597" width="2.33203125" style="579" customWidth="1"/>
    <col min="3598" max="3598" width="9.109375" style="579" customWidth="1"/>
    <col min="3599" max="3837" width="8.88671875" style="579"/>
    <col min="3838" max="3839" width="9.77734375" style="579" customWidth="1"/>
    <col min="3840" max="3840" width="12.88671875" style="579" customWidth="1"/>
    <col min="3841" max="3843" width="13.88671875" style="579" customWidth="1"/>
    <col min="3844" max="3844" width="22.21875" style="579" customWidth="1"/>
    <col min="3845" max="3845" width="4.44140625" style="579" customWidth="1"/>
    <col min="3846" max="3846" width="10.77734375" style="579" customWidth="1"/>
    <col min="3847" max="3847" width="1.88671875" style="579" bestFit="1" customWidth="1"/>
    <col min="3848" max="3848" width="5" style="579" customWidth="1"/>
    <col min="3849" max="3849" width="1.88671875" style="579" bestFit="1" customWidth="1"/>
    <col min="3850" max="3850" width="4" style="579" customWidth="1"/>
    <col min="3851" max="3851" width="2.33203125" style="579" customWidth="1"/>
    <col min="3852" max="3852" width="3.21875" style="579" customWidth="1"/>
    <col min="3853" max="3853" width="2.33203125" style="579" customWidth="1"/>
    <col min="3854" max="3854" width="9.109375" style="579" customWidth="1"/>
    <col min="3855" max="4093" width="8.88671875" style="579"/>
    <col min="4094" max="4095" width="9.77734375" style="579" customWidth="1"/>
    <col min="4096" max="4096" width="12.88671875" style="579" customWidth="1"/>
    <col min="4097" max="4099" width="13.88671875" style="579" customWidth="1"/>
    <col min="4100" max="4100" width="22.21875" style="579" customWidth="1"/>
    <col min="4101" max="4101" width="4.44140625" style="579" customWidth="1"/>
    <col min="4102" max="4102" width="10.77734375" style="579" customWidth="1"/>
    <col min="4103" max="4103" width="1.88671875" style="579" bestFit="1" customWidth="1"/>
    <col min="4104" max="4104" width="5" style="579" customWidth="1"/>
    <col min="4105" max="4105" width="1.88671875" style="579" bestFit="1" customWidth="1"/>
    <col min="4106" max="4106" width="4" style="579" customWidth="1"/>
    <col min="4107" max="4107" width="2.33203125" style="579" customWidth="1"/>
    <col min="4108" max="4108" width="3.21875" style="579" customWidth="1"/>
    <col min="4109" max="4109" width="2.33203125" style="579" customWidth="1"/>
    <col min="4110" max="4110" width="9.109375" style="579" customWidth="1"/>
    <col min="4111" max="4349" width="8.88671875" style="579"/>
    <col min="4350" max="4351" width="9.77734375" style="579" customWidth="1"/>
    <col min="4352" max="4352" width="12.88671875" style="579" customWidth="1"/>
    <col min="4353" max="4355" width="13.88671875" style="579" customWidth="1"/>
    <col min="4356" max="4356" width="22.21875" style="579" customWidth="1"/>
    <col min="4357" max="4357" width="4.44140625" style="579" customWidth="1"/>
    <col min="4358" max="4358" width="10.77734375" style="579" customWidth="1"/>
    <col min="4359" max="4359" width="1.88671875" style="579" bestFit="1" customWidth="1"/>
    <col min="4360" max="4360" width="5" style="579" customWidth="1"/>
    <col min="4361" max="4361" width="1.88671875" style="579" bestFit="1" customWidth="1"/>
    <col min="4362" max="4362" width="4" style="579" customWidth="1"/>
    <col min="4363" max="4363" width="2.33203125" style="579" customWidth="1"/>
    <col min="4364" max="4364" width="3.21875" style="579" customWidth="1"/>
    <col min="4365" max="4365" width="2.33203125" style="579" customWidth="1"/>
    <col min="4366" max="4366" width="9.109375" style="579" customWidth="1"/>
    <col min="4367" max="4605" width="8.88671875" style="579"/>
    <col min="4606" max="4607" width="9.77734375" style="579" customWidth="1"/>
    <col min="4608" max="4608" width="12.88671875" style="579" customWidth="1"/>
    <col min="4609" max="4611" width="13.88671875" style="579" customWidth="1"/>
    <col min="4612" max="4612" width="22.21875" style="579" customWidth="1"/>
    <col min="4613" max="4613" width="4.44140625" style="579" customWidth="1"/>
    <col min="4614" max="4614" width="10.77734375" style="579" customWidth="1"/>
    <col min="4615" max="4615" width="1.88671875" style="579" bestFit="1" customWidth="1"/>
    <col min="4616" max="4616" width="5" style="579" customWidth="1"/>
    <col min="4617" max="4617" width="1.88671875" style="579" bestFit="1" customWidth="1"/>
    <col min="4618" max="4618" width="4" style="579" customWidth="1"/>
    <col min="4619" max="4619" width="2.33203125" style="579" customWidth="1"/>
    <col min="4620" max="4620" width="3.21875" style="579" customWidth="1"/>
    <col min="4621" max="4621" width="2.33203125" style="579" customWidth="1"/>
    <col min="4622" max="4622" width="9.109375" style="579" customWidth="1"/>
    <col min="4623" max="4861" width="8.88671875" style="579"/>
    <col min="4862" max="4863" width="9.77734375" style="579" customWidth="1"/>
    <col min="4864" max="4864" width="12.88671875" style="579" customWidth="1"/>
    <col min="4865" max="4867" width="13.88671875" style="579" customWidth="1"/>
    <col min="4868" max="4868" width="22.21875" style="579" customWidth="1"/>
    <col min="4869" max="4869" width="4.44140625" style="579" customWidth="1"/>
    <col min="4870" max="4870" width="10.77734375" style="579" customWidth="1"/>
    <col min="4871" max="4871" width="1.88671875" style="579" bestFit="1" customWidth="1"/>
    <col min="4872" max="4872" width="5" style="579" customWidth="1"/>
    <col min="4873" max="4873" width="1.88671875" style="579" bestFit="1" customWidth="1"/>
    <col min="4874" max="4874" width="4" style="579" customWidth="1"/>
    <col min="4875" max="4875" width="2.33203125" style="579" customWidth="1"/>
    <col min="4876" max="4876" width="3.21875" style="579" customWidth="1"/>
    <col min="4877" max="4877" width="2.33203125" style="579" customWidth="1"/>
    <col min="4878" max="4878" width="9.109375" style="579" customWidth="1"/>
    <col min="4879" max="5117" width="8.88671875" style="579"/>
    <col min="5118" max="5119" width="9.77734375" style="579" customWidth="1"/>
    <col min="5120" max="5120" width="12.88671875" style="579" customWidth="1"/>
    <col min="5121" max="5123" width="13.88671875" style="579" customWidth="1"/>
    <col min="5124" max="5124" width="22.21875" style="579" customWidth="1"/>
    <col min="5125" max="5125" width="4.44140625" style="579" customWidth="1"/>
    <col min="5126" max="5126" width="10.77734375" style="579" customWidth="1"/>
    <col min="5127" max="5127" width="1.88671875" style="579" bestFit="1" customWidth="1"/>
    <col min="5128" max="5128" width="5" style="579" customWidth="1"/>
    <col min="5129" max="5129" width="1.88671875" style="579" bestFit="1" customWidth="1"/>
    <col min="5130" max="5130" width="4" style="579" customWidth="1"/>
    <col min="5131" max="5131" width="2.33203125" style="579" customWidth="1"/>
    <col min="5132" max="5132" width="3.21875" style="579" customWidth="1"/>
    <col min="5133" max="5133" width="2.33203125" style="579" customWidth="1"/>
    <col min="5134" max="5134" width="9.109375" style="579" customWidth="1"/>
    <col min="5135" max="5373" width="8.88671875" style="579"/>
    <col min="5374" max="5375" width="9.77734375" style="579" customWidth="1"/>
    <col min="5376" max="5376" width="12.88671875" style="579" customWidth="1"/>
    <col min="5377" max="5379" width="13.88671875" style="579" customWidth="1"/>
    <col min="5380" max="5380" width="22.21875" style="579" customWidth="1"/>
    <col min="5381" max="5381" width="4.44140625" style="579" customWidth="1"/>
    <col min="5382" max="5382" width="10.77734375" style="579" customWidth="1"/>
    <col min="5383" max="5383" width="1.88671875" style="579" bestFit="1" customWidth="1"/>
    <col min="5384" max="5384" width="5" style="579" customWidth="1"/>
    <col min="5385" max="5385" width="1.88671875" style="579" bestFit="1" customWidth="1"/>
    <col min="5386" max="5386" width="4" style="579" customWidth="1"/>
    <col min="5387" max="5387" width="2.33203125" style="579" customWidth="1"/>
    <col min="5388" max="5388" width="3.21875" style="579" customWidth="1"/>
    <col min="5389" max="5389" width="2.33203125" style="579" customWidth="1"/>
    <col min="5390" max="5390" width="9.109375" style="579" customWidth="1"/>
    <col min="5391" max="5629" width="8.88671875" style="579"/>
    <col min="5630" max="5631" width="9.77734375" style="579" customWidth="1"/>
    <col min="5632" max="5632" width="12.88671875" style="579" customWidth="1"/>
    <col min="5633" max="5635" width="13.88671875" style="579" customWidth="1"/>
    <col min="5636" max="5636" width="22.21875" style="579" customWidth="1"/>
    <col min="5637" max="5637" width="4.44140625" style="579" customWidth="1"/>
    <col min="5638" max="5638" width="10.77734375" style="579" customWidth="1"/>
    <col min="5639" max="5639" width="1.88671875" style="579" bestFit="1" customWidth="1"/>
    <col min="5640" max="5640" width="5" style="579" customWidth="1"/>
    <col min="5641" max="5641" width="1.88671875" style="579" bestFit="1" customWidth="1"/>
    <col min="5642" max="5642" width="4" style="579" customWidth="1"/>
    <col min="5643" max="5643" width="2.33203125" style="579" customWidth="1"/>
    <col min="5644" max="5644" width="3.21875" style="579" customWidth="1"/>
    <col min="5645" max="5645" width="2.33203125" style="579" customWidth="1"/>
    <col min="5646" max="5646" width="9.109375" style="579" customWidth="1"/>
    <col min="5647" max="5885" width="8.88671875" style="579"/>
    <col min="5886" max="5887" width="9.77734375" style="579" customWidth="1"/>
    <col min="5888" max="5888" width="12.88671875" style="579" customWidth="1"/>
    <col min="5889" max="5891" width="13.88671875" style="579" customWidth="1"/>
    <col min="5892" max="5892" width="22.21875" style="579" customWidth="1"/>
    <col min="5893" max="5893" width="4.44140625" style="579" customWidth="1"/>
    <col min="5894" max="5894" width="10.77734375" style="579" customWidth="1"/>
    <col min="5895" max="5895" width="1.88671875" style="579" bestFit="1" customWidth="1"/>
    <col min="5896" max="5896" width="5" style="579" customWidth="1"/>
    <col min="5897" max="5897" width="1.88671875" style="579" bestFit="1" customWidth="1"/>
    <col min="5898" max="5898" width="4" style="579" customWidth="1"/>
    <col min="5899" max="5899" width="2.33203125" style="579" customWidth="1"/>
    <col min="5900" max="5900" width="3.21875" style="579" customWidth="1"/>
    <col min="5901" max="5901" width="2.33203125" style="579" customWidth="1"/>
    <col min="5902" max="5902" width="9.109375" style="579" customWidth="1"/>
    <col min="5903" max="6141" width="8.88671875" style="579"/>
    <col min="6142" max="6143" width="9.77734375" style="579" customWidth="1"/>
    <col min="6144" max="6144" width="12.88671875" style="579" customWidth="1"/>
    <col min="6145" max="6147" width="13.88671875" style="579" customWidth="1"/>
    <col min="6148" max="6148" width="22.21875" style="579" customWidth="1"/>
    <col min="6149" max="6149" width="4.44140625" style="579" customWidth="1"/>
    <col min="6150" max="6150" width="10.77734375" style="579" customWidth="1"/>
    <col min="6151" max="6151" width="1.88671875" style="579" bestFit="1" customWidth="1"/>
    <col min="6152" max="6152" width="5" style="579" customWidth="1"/>
    <col min="6153" max="6153" width="1.88671875" style="579" bestFit="1" customWidth="1"/>
    <col min="6154" max="6154" width="4" style="579" customWidth="1"/>
    <col min="6155" max="6155" width="2.33203125" style="579" customWidth="1"/>
    <col min="6156" max="6156" width="3.21875" style="579" customWidth="1"/>
    <col min="6157" max="6157" width="2.33203125" style="579" customWidth="1"/>
    <col min="6158" max="6158" width="9.109375" style="579" customWidth="1"/>
    <col min="6159" max="6397" width="8.88671875" style="579"/>
    <col min="6398" max="6399" width="9.77734375" style="579" customWidth="1"/>
    <col min="6400" max="6400" width="12.88671875" style="579" customWidth="1"/>
    <col min="6401" max="6403" width="13.88671875" style="579" customWidth="1"/>
    <col min="6404" max="6404" width="22.21875" style="579" customWidth="1"/>
    <col min="6405" max="6405" width="4.44140625" style="579" customWidth="1"/>
    <col min="6406" max="6406" width="10.77734375" style="579" customWidth="1"/>
    <col min="6407" max="6407" width="1.88671875" style="579" bestFit="1" customWidth="1"/>
    <col min="6408" max="6408" width="5" style="579" customWidth="1"/>
    <col min="6409" max="6409" width="1.88671875" style="579" bestFit="1" customWidth="1"/>
    <col min="6410" max="6410" width="4" style="579" customWidth="1"/>
    <col min="6411" max="6411" width="2.33203125" style="579" customWidth="1"/>
    <col min="6412" max="6412" width="3.21875" style="579" customWidth="1"/>
    <col min="6413" max="6413" width="2.33203125" style="579" customWidth="1"/>
    <col min="6414" max="6414" width="9.109375" style="579" customWidth="1"/>
    <col min="6415" max="6653" width="8.88671875" style="579"/>
    <col min="6654" max="6655" width="9.77734375" style="579" customWidth="1"/>
    <col min="6656" max="6656" width="12.88671875" style="579" customWidth="1"/>
    <col min="6657" max="6659" width="13.88671875" style="579" customWidth="1"/>
    <col min="6660" max="6660" width="22.21875" style="579" customWidth="1"/>
    <col min="6661" max="6661" width="4.44140625" style="579" customWidth="1"/>
    <col min="6662" max="6662" width="10.77734375" style="579" customWidth="1"/>
    <col min="6663" max="6663" width="1.88671875" style="579" bestFit="1" customWidth="1"/>
    <col min="6664" max="6664" width="5" style="579" customWidth="1"/>
    <col min="6665" max="6665" width="1.88671875" style="579" bestFit="1" customWidth="1"/>
    <col min="6666" max="6666" width="4" style="579" customWidth="1"/>
    <col min="6667" max="6667" width="2.33203125" style="579" customWidth="1"/>
    <col min="6668" max="6668" width="3.21875" style="579" customWidth="1"/>
    <col min="6669" max="6669" width="2.33203125" style="579" customWidth="1"/>
    <col min="6670" max="6670" width="9.109375" style="579" customWidth="1"/>
    <col min="6671" max="6909" width="8.88671875" style="579"/>
    <col min="6910" max="6911" width="9.77734375" style="579" customWidth="1"/>
    <col min="6912" max="6912" width="12.88671875" style="579" customWidth="1"/>
    <col min="6913" max="6915" width="13.88671875" style="579" customWidth="1"/>
    <col min="6916" max="6916" width="22.21875" style="579" customWidth="1"/>
    <col min="6917" max="6917" width="4.44140625" style="579" customWidth="1"/>
    <col min="6918" max="6918" width="10.77734375" style="579" customWidth="1"/>
    <col min="6919" max="6919" width="1.88671875" style="579" bestFit="1" customWidth="1"/>
    <col min="6920" max="6920" width="5" style="579" customWidth="1"/>
    <col min="6921" max="6921" width="1.88671875" style="579" bestFit="1" customWidth="1"/>
    <col min="6922" max="6922" width="4" style="579" customWidth="1"/>
    <col min="6923" max="6923" width="2.33203125" style="579" customWidth="1"/>
    <col min="6924" max="6924" width="3.21875" style="579" customWidth="1"/>
    <col min="6925" max="6925" width="2.33203125" style="579" customWidth="1"/>
    <col min="6926" max="6926" width="9.109375" style="579" customWidth="1"/>
    <col min="6927" max="7165" width="8.88671875" style="579"/>
    <col min="7166" max="7167" width="9.77734375" style="579" customWidth="1"/>
    <col min="7168" max="7168" width="12.88671875" style="579" customWidth="1"/>
    <col min="7169" max="7171" width="13.88671875" style="579" customWidth="1"/>
    <col min="7172" max="7172" width="22.21875" style="579" customWidth="1"/>
    <col min="7173" max="7173" width="4.44140625" style="579" customWidth="1"/>
    <col min="7174" max="7174" width="10.77734375" style="579" customWidth="1"/>
    <col min="7175" max="7175" width="1.88671875" style="579" bestFit="1" customWidth="1"/>
    <col min="7176" max="7176" width="5" style="579" customWidth="1"/>
    <col min="7177" max="7177" width="1.88671875" style="579" bestFit="1" customWidth="1"/>
    <col min="7178" max="7178" width="4" style="579" customWidth="1"/>
    <col min="7179" max="7179" width="2.33203125" style="579" customWidth="1"/>
    <col min="7180" max="7180" width="3.21875" style="579" customWidth="1"/>
    <col min="7181" max="7181" width="2.33203125" style="579" customWidth="1"/>
    <col min="7182" max="7182" width="9.109375" style="579" customWidth="1"/>
    <col min="7183" max="7421" width="8.88671875" style="579"/>
    <col min="7422" max="7423" width="9.77734375" style="579" customWidth="1"/>
    <col min="7424" max="7424" width="12.88671875" style="579" customWidth="1"/>
    <col min="7425" max="7427" width="13.88671875" style="579" customWidth="1"/>
    <col min="7428" max="7428" width="22.21875" style="579" customWidth="1"/>
    <col min="7429" max="7429" width="4.44140625" style="579" customWidth="1"/>
    <col min="7430" max="7430" width="10.77734375" style="579" customWidth="1"/>
    <col min="7431" max="7431" width="1.88671875" style="579" bestFit="1" customWidth="1"/>
    <col min="7432" max="7432" width="5" style="579" customWidth="1"/>
    <col min="7433" max="7433" width="1.88671875" style="579" bestFit="1" customWidth="1"/>
    <col min="7434" max="7434" width="4" style="579" customWidth="1"/>
    <col min="7435" max="7435" width="2.33203125" style="579" customWidth="1"/>
    <col min="7436" max="7436" width="3.21875" style="579" customWidth="1"/>
    <col min="7437" max="7437" width="2.33203125" style="579" customWidth="1"/>
    <col min="7438" max="7438" width="9.109375" style="579" customWidth="1"/>
    <col min="7439" max="7677" width="8.88671875" style="579"/>
    <col min="7678" max="7679" width="9.77734375" style="579" customWidth="1"/>
    <col min="7680" max="7680" width="12.88671875" style="579" customWidth="1"/>
    <col min="7681" max="7683" width="13.88671875" style="579" customWidth="1"/>
    <col min="7684" max="7684" width="22.21875" style="579" customWidth="1"/>
    <col min="7685" max="7685" width="4.44140625" style="579" customWidth="1"/>
    <col min="7686" max="7686" width="10.77734375" style="579" customWidth="1"/>
    <col min="7687" max="7687" width="1.88671875" style="579" bestFit="1" customWidth="1"/>
    <col min="7688" max="7688" width="5" style="579" customWidth="1"/>
    <col min="7689" max="7689" width="1.88671875" style="579" bestFit="1" customWidth="1"/>
    <col min="7690" max="7690" width="4" style="579" customWidth="1"/>
    <col min="7691" max="7691" width="2.33203125" style="579" customWidth="1"/>
    <col min="7692" max="7692" width="3.21875" style="579" customWidth="1"/>
    <col min="7693" max="7693" width="2.33203125" style="579" customWidth="1"/>
    <col min="7694" max="7694" width="9.109375" style="579" customWidth="1"/>
    <col min="7695" max="7933" width="8.88671875" style="579"/>
    <col min="7934" max="7935" width="9.77734375" style="579" customWidth="1"/>
    <col min="7936" max="7936" width="12.88671875" style="579" customWidth="1"/>
    <col min="7937" max="7939" width="13.88671875" style="579" customWidth="1"/>
    <col min="7940" max="7940" width="22.21875" style="579" customWidth="1"/>
    <col min="7941" max="7941" width="4.44140625" style="579" customWidth="1"/>
    <col min="7942" max="7942" width="10.77734375" style="579" customWidth="1"/>
    <col min="7943" max="7943" width="1.88671875" style="579" bestFit="1" customWidth="1"/>
    <col min="7944" max="7944" width="5" style="579" customWidth="1"/>
    <col min="7945" max="7945" width="1.88671875" style="579" bestFit="1" customWidth="1"/>
    <col min="7946" max="7946" width="4" style="579" customWidth="1"/>
    <col min="7947" max="7947" width="2.33203125" style="579" customWidth="1"/>
    <col min="7948" max="7948" width="3.21875" style="579" customWidth="1"/>
    <col min="7949" max="7949" width="2.33203125" style="579" customWidth="1"/>
    <col min="7950" max="7950" width="9.109375" style="579" customWidth="1"/>
    <col min="7951" max="8189" width="8.88671875" style="579"/>
    <col min="8190" max="8191" width="9.77734375" style="579" customWidth="1"/>
    <col min="8192" max="8192" width="12.88671875" style="579" customWidth="1"/>
    <col min="8193" max="8195" width="13.88671875" style="579" customWidth="1"/>
    <col min="8196" max="8196" width="22.21875" style="579" customWidth="1"/>
    <col min="8197" max="8197" width="4.44140625" style="579" customWidth="1"/>
    <col min="8198" max="8198" width="10.77734375" style="579" customWidth="1"/>
    <col min="8199" max="8199" width="1.88671875" style="579" bestFit="1" customWidth="1"/>
    <col min="8200" max="8200" width="5" style="579" customWidth="1"/>
    <col min="8201" max="8201" width="1.88671875" style="579" bestFit="1" customWidth="1"/>
    <col min="8202" max="8202" width="4" style="579" customWidth="1"/>
    <col min="8203" max="8203" width="2.33203125" style="579" customWidth="1"/>
    <col min="8204" max="8204" width="3.21875" style="579" customWidth="1"/>
    <col min="8205" max="8205" width="2.33203125" style="579" customWidth="1"/>
    <col min="8206" max="8206" width="9.109375" style="579" customWidth="1"/>
    <col min="8207" max="8445" width="8.88671875" style="579"/>
    <col min="8446" max="8447" width="9.77734375" style="579" customWidth="1"/>
    <col min="8448" max="8448" width="12.88671875" style="579" customWidth="1"/>
    <col min="8449" max="8451" width="13.88671875" style="579" customWidth="1"/>
    <col min="8452" max="8452" width="22.21875" style="579" customWidth="1"/>
    <col min="8453" max="8453" width="4.44140625" style="579" customWidth="1"/>
    <col min="8454" max="8454" width="10.77734375" style="579" customWidth="1"/>
    <col min="8455" max="8455" width="1.88671875" style="579" bestFit="1" customWidth="1"/>
    <col min="8456" max="8456" width="5" style="579" customWidth="1"/>
    <col min="8457" max="8457" width="1.88671875" style="579" bestFit="1" customWidth="1"/>
    <col min="8458" max="8458" width="4" style="579" customWidth="1"/>
    <col min="8459" max="8459" width="2.33203125" style="579" customWidth="1"/>
    <col min="8460" max="8460" width="3.21875" style="579" customWidth="1"/>
    <col min="8461" max="8461" width="2.33203125" style="579" customWidth="1"/>
    <col min="8462" max="8462" width="9.109375" style="579" customWidth="1"/>
    <col min="8463" max="8701" width="8.88671875" style="579"/>
    <col min="8702" max="8703" width="9.77734375" style="579" customWidth="1"/>
    <col min="8704" max="8704" width="12.88671875" style="579" customWidth="1"/>
    <col min="8705" max="8707" width="13.88671875" style="579" customWidth="1"/>
    <col min="8708" max="8708" width="22.21875" style="579" customWidth="1"/>
    <col min="8709" max="8709" width="4.44140625" style="579" customWidth="1"/>
    <col min="8710" max="8710" width="10.77734375" style="579" customWidth="1"/>
    <col min="8711" max="8711" width="1.88671875" style="579" bestFit="1" customWidth="1"/>
    <col min="8712" max="8712" width="5" style="579" customWidth="1"/>
    <col min="8713" max="8713" width="1.88671875" style="579" bestFit="1" customWidth="1"/>
    <col min="8714" max="8714" width="4" style="579" customWidth="1"/>
    <col min="8715" max="8715" width="2.33203125" style="579" customWidth="1"/>
    <col min="8716" max="8716" width="3.21875" style="579" customWidth="1"/>
    <col min="8717" max="8717" width="2.33203125" style="579" customWidth="1"/>
    <col min="8718" max="8718" width="9.109375" style="579" customWidth="1"/>
    <col min="8719" max="8957" width="8.88671875" style="579"/>
    <col min="8958" max="8959" width="9.77734375" style="579" customWidth="1"/>
    <col min="8960" max="8960" width="12.88671875" style="579" customWidth="1"/>
    <col min="8961" max="8963" width="13.88671875" style="579" customWidth="1"/>
    <col min="8964" max="8964" width="22.21875" style="579" customWidth="1"/>
    <col min="8965" max="8965" width="4.44140625" style="579" customWidth="1"/>
    <col min="8966" max="8966" width="10.77734375" style="579" customWidth="1"/>
    <col min="8967" max="8967" width="1.88671875" style="579" bestFit="1" customWidth="1"/>
    <col min="8968" max="8968" width="5" style="579" customWidth="1"/>
    <col min="8969" max="8969" width="1.88671875" style="579" bestFit="1" customWidth="1"/>
    <col min="8970" max="8970" width="4" style="579" customWidth="1"/>
    <col min="8971" max="8971" width="2.33203125" style="579" customWidth="1"/>
    <col min="8972" max="8972" width="3.21875" style="579" customWidth="1"/>
    <col min="8973" max="8973" width="2.33203125" style="579" customWidth="1"/>
    <col min="8974" max="8974" width="9.109375" style="579" customWidth="1"/>
    <col min="8975" max="9213" width="8.88671875" style="579"/>
    <col min="9214" max="9215" width="9.77734375" style="579" customWidth="1"/>
    <col min="9216" max="9216" width="12.88671875" style="579" customWidth="1"/>
    <col min="9217" max="9219" width="13.88671875" style="579" customWidth="1"/>
    <col min="9220" max="9220" width="22.21875" style="579" customWidth="1"/>
    <col min="9221" max="9221" width="4.44140625" style="579" customWidth="1"/>
    <col min="9222" max="9222" width="10.77734375" style="579" customWidth="1"/>
    <col min="9223" max="9223" width="1.88671875" style="579" bestFit="1" customWidth="1"/>
    <col min="9224" max="9224" width="5" style="579" customWidth="1"/>
    <col min="9225" max="9225" width="1.88671875" style="579" bestFit="1" customWidth="1"/>
    <col min="9226" max="9226" width="4" style="579" customWidth="1"/>
    <col min="9227" max="9227" width="2.33203125" style="579" customWidth="1"/>
    <col min="9228" max="9228" width="3.21875" style="579" customWidth="1"/>
    <col min="9229" max="9229" width="2.33203125" style="579" customWidth="1"/>
    <col min="9230" max="9230" width="9.109375" style="579" customWidth="1"/>
    <col min="9231" max="9469" width="8.88671875" style="579"/>
    <col min="9470" max="9471" width="9.77734375" style="579" customWidth="1"/>
    <col min="9472" max="9472" width="12.88671875" style="579" customWidth="1"/>
    <col min="9473" max="9475" width="13.88671875" style="579" customWidth="1"/>
    <col min="9476" max="9476" width="22.21875" style="579" customWidth="1"/>
    <col min="9477" max="9477" width="4.44140625" style="579" customWidth="1"/>
    <col min="9478" max="9478" width="10.77734375" style="579" customWidth="1"/>
    <col min="9479" max="9479" width="1.88671875" style="579" bestFit="1" customWidth="1"/>
    <col min="9480" max="9480" width="5" style="579" customWidth="1"/>
    <col min="9481" max="9481" width="1.88671875" style="579" bestFit="1" customWidth="1"/>
    <col min="9482" max="9482" width="4" style="579" customWidth="1"/>
    <col min="9483" max="9483" width="2.33203125" style="579" customWidth="1"/>
    <col min="9484" max="9484" width="3.21875" style="579" customWidth="1"/>
    <col min="9485" max="9485" width="2.33203125" style="579" customWidth="1"/>
    <col min="9486" max="9486" width="9.109375" style="579" customWidth="1"/>
    <col min="9487" max="9725" width="8.88671875" style="579"/>
    <col min="9726" max="9727" width="9.77734375" style="579" customWidth="1"/>
    <col min="9728" max="9728" width="12.88671875" style="579" customWidth="1"/>
    <col min="9729" max="9731" width="13.88671875" style="579" customWidth="1"/>
    <col min="9732" max="9732" width="22.21875" style="579" customWidth="1"/>
    <col min="9733" max="9733" width="4.44140625" style="579" customWidth="1"/>
    <col min="9734" max="9734" width="10.77734375" style="579" customWidth="1"/>
    <col min="9735" max="9735" width="1.88671875" style="579" bestFit="1" customWidth="1"/>
    <col min="9736" max="9736" width="5" style="579" customWidth="1"/>
    <col min="9737" max="9737" width="1.88671875" style="579" bestFit="1" customWidth="1"/>
    <col min="9738" max="9738" width="4" style="579" customWidth="1"/>
    <col min="9739" max="9739" width="2.33203125" style="579" customWidth="1"/>
    <col min="9740" max="9740" width="3.21875" style="579" customWidth="1"/>
    <col min="9741" max="9741" width="2.33203125" style="579" customWidth="1"/>
    <col min="9742" max="9742" width="9.109375" style="579" customWidth="1"/>
    <col min="9743" max="9981" width="8.88671875" style="579"/>
    <col min="9982" max="9983" width="9.77734375" style="579" customWidth="1"/>
    <col min="9984" max="9984" width="12.88671875" style="579" customWidth="1"/>
    <col min="9985" max="9987" width="13.88671875" style="579" customWidth="1"/>
    <col min="9988" max="9988" width="22.21875" style="579" customWidth="1"/>
    <col min="9989" max="9989" width="4.44140625" style="579" customWidth="1"/>
    <col min="9990" max="9990" width="10.77734375" style="579" customWidth="1"/>
    <col min="9991" max="9991" width="1.88671875" style="579" bestFit="1" customWidth="1"/>
    <col min="9992" max="9992" width="5" style="579" customWidth="1"/>
    <col min="9993" max="9993" width="1.88671875" style="579" bestFit="1" customWidth="1"/>
    <col min="9994" max="9994" width="4" style="579" customWidth="1"/>
    <col min="9995" max="9995" width="2.33203125" style="579" customWidth="1"/>
    <col min="9996" max="9996" width="3.21875" style="579" customWidth="1"/>
    <col min="9997" max="9997" width="2.33203125" style="579" customWidth="1"/>
    <col min="9998" max="9998" width="9.109375" style="579" customWidth="1"/>
    <col min="9999" max="10237" width="8.88671875" style="579"/>
    <col min="10238" max="10239" width="9.77734375" style="579" customWidth="1"/>
    <col min="10240" max="10240" width="12.88671875" style="579" customWidth="1"/>
    <col min="10241" max="10243" width="13.88671875" style="579" customWidth="1"/>
    <col min="10244" max="10244" width="22.21875" style="579" customWidth="1"/>
    <col min="10245" max="10245" width="4.44140625" style="579" customWidth="1"/>
    <col min="10246" max="10246" width="10.77734375" style="579" customWidth="1"/>
    <col min="10247" max="10247" width="1.88671875" style="579" bestFit="1" customWidth="1"/>
    <col min="10248" max="10248" width="5" style="579" customWidth="1"/>
    <col min="10249" max="10249" width="1.88671875" style="579" bestFit="1" customWidth="1"/>
    <col min="10250" max="10250" width="4" style="579" customWidth="1"/>
    <col min="10251" max="10251" width="2.33203125" style="579" customWidth="1"/>
    <col min="10252" max="10252" width="3.21875" style="579" customWidth="1"/>
    <col min="10253" max="10253" width="2.33203125" style="579" customWidth="1"/>
    <col min="10254" max="10254" width="9.109375" style="579" customWidth="1"/>
    <col min="10255" max="10493" width="8.88671875" style="579"/>
    <col min="10494" max="10495" width="9.77734375" style="579" customWidth="1"/>
    <col min="10496" max="10496" width="12.88671875" style="579" customWidth="1"/>
    <col min="10497" max="10499" width="13.88671875" style="579" customWidth="1"/>
    <col min="10500" max="10500" width="22.21875" style="579" customWidth="1"/>
    <col min="10501" max="10501" width="4.44140625" style="579" customWidth="1"/>
    <col min="10502" max="10502" width="10.77734375" style="579" customWidth="1"/>
    <col min="10503" max="10503" width="1.88671875" style="579" bestFit="1" customWidth="1"/>
    <col min="10504" max="10504" width="5" style="579" customWidth="1"/>
    <col min="10505" max="10505" width="1.88671875" style="579" bestFit="1" customWidth="1"/>
    <col min="10506" max="10506" width="4" style="579" customWidth="1"/>
    <col min="10507" max="10507" width="2.33203125" style="579" customWidth="1"/>
    <col min="10508" max="10508" width="3.21875" style="579" customWidth="1"/>
    <col min="10509" max="10509" width="2.33203125" style="579" customWidth="1"/>
    <col min="10510" max="10510" width="9.109375" style="579" customWidth="1"/>
    <col min="10511" max="10749" width="8.88671875" style="579"/>
    <col min="10750" max="10751" width="9.77734375" style="579" customWidth="1"/>
    <col min="10752" max="10752" width="12.88671875" style="579" customWidth="1"/>
    <col min="10753" max="10755" width="13.88671875" style="579" customWidth="1"/>
    <col min="10756" max="10756" width="22.21875" style="579" customWidth="1"/>
    <col min="10757" max="10757" width="4.44140625" style="579" customWidth="1"/>
    <col min="10758" max="10758" width="10.77734375" style="579" customWidth="1"/>
    <col min="10759" max="10759" width="1.88671875" style="579" bestFit="1" customWidth="1"/>
    <col min="10760" max="10760" width="5" style="579" customWidth="1"/>
    <col min="10761" max="10761" width="1.88671875" style="579" bestFit="1" customWidth="1"/>
    <col min="10762" max="10762" width="4" style="579" customWidth="1"/>
    <col min="10763" max="10763" width="2.33203125" style="579" customWidth="1"/>
    <col min="10764" max="10764" width="3.21875" style="579" customWidth="1"/>
    <col min="10765" max="10765" width="2.33203125" style="579" customWidth="1"/>
    <col min="10766" max="10766" width="9.109375" style="579" customWidth="1"/>
    <col min="10767" max="11005" width="8.88671875" style="579"/>
    <col min="11006" max="11007" width="9.77734375" style="579" customWidth="1"/>
    <col min="11008" max="11008" width="12.88671875" style="579" customWidth="1"/>
    <col min="11009" max="11011" width="13.88671875" style="579" customWidth="1"/>
    <col min="11012" max="11012" width="22.21875" style="579" customWidth="1"/>
    <col min="11013" max="11013" width="4.44140625" style="579" customWidth="1"/>
    <col min="11014" max="11014" width="10.77734375" style="579" customWidth="1"/>
    <col min="11015" max="11015" width="1.88671875" style="579" bestFit="1" customWidth="1"/>
    <col min="11016" max="11016" width="5" style="579" customWidth="1"/>
    <col min="11017" max="11017" width="1.88671875" style="579" bestFit="1" customWidth="1"/>
    <col min="11018" max="11018" width="4" style="579" customWidth="1"/>
    <col min="11019" max="11019" width="2.33203125" style="579" customWidth="1"/>
    <col min="11020" max="11020" width="3.21875" style="579" customWidth="1"/>
    <col min="11021" max="11021" width="2.33203125" style="579" customWidth="1"/>
    <col min="11022" max="11022" width="9.109375" style="579" customWidth="1"/>
    <col min="11023" max="11261" width="8.88671875" style="579"/>
    <col min="11262" max="11263" width="9.77734375" style="579" customWidth="1"/>
    <col min="11264" max="11264" width="12.88671875" style="579" customWidth="1"/>
    <col min="11265" max="11267" width="13.88671875" style="579" customWidth="1"/>
    <col min="11268" max="11268" width="22.21875" style="579" customWidth="1"/>
    <col min="11269" max="11269" width="4.44140625" style="579" customWidth="1"/>
    <col min="11270" max="11270" width="10.77734375" style="579" customWidth="1"/>
    <col min="11271" max="11271" width="1.88671875" style="579" bestFit="1" customWidth="1"/>
    <col min="11272" max="11272" width="5" style="579" customWidth="1"/>
    <col min="11273" max="11273" width="1.88671875" style="579" bestFit="1" customWidth="1"/>
    <col min="11274" max="11274" width="4" style="579" customWidth="1"/>
    <col min="11275" max="11275" width="2.33203125" style="579" customWidth="1"/>
    <col min="11276" max="11276" width="3.21875" style="579" customWidth="1"/>
    <col min="11277" max="11277" width="2.33203125" style="579" customWidth="1"/>
    <col min="11278" max="11278" width="9.109375" style="579" customWidth="1"/>
    <col min="11279" max="11517" width="8.88671875" style="579"/>
    <col min="11518" max="11519" width="9.77734375" style="579" customWidth="1"/>
    <col min="11520" max="11520" width="12.88671875" style="579" customWidth="1"/>
    <col min="11521" max="11523" width="13.88671875" style="579" customWidth="1"/>
    <col min="11524" max="11524" width="22.21875" style="579" customWidth="1"/>
    <col min="11525" max="11525" width="4.44140625" style="579" customWidth="1"/>
    <col min="11526" max="11526" width="10.77734375" style="579" customWidth="1"/>
    <col min="11527" max="11527" width="1.88671875" style="579" bestFit="1" customWidth="1"/>
    <col min="11528" max="11528" width="5" style="579" customWidth="1"/>
    <col min="11529" max="11529" width="1.88671875" style="579" bestFit="1" customWidth="1"/>
    <col min="11530" max="11530" width="4" style="579" customWidth="1"/>
    <col min="11531" max="11531" width="2.33203125" style="579" customWidth="1"/>
    <col min="11532" max="11532" width="3.21875" style="579" customWidth="1"/>
    <col min="11533" max="11533" width="2.33203125" style="579" customWidth="1"/>
    <col min="11534" max="11534" width="9.109375" style="579" customWidth="1"/>
    <col min="11535" max="11773" width="8.88671875" style="579"/>
    <col min="11774" max="11775" width="9.77734375" style="579" customWidth="1"/>
    <col min="11776" max="11776" width="12.88671875" style="579" customWidth="1"/>
    <col min="11777" max="11779" width="13.88671875" style="579" customWidth="1"/>
    <col min="11780" max="11780" width="22.21875" style="579" customWidth="1"/>
    <col min="11781" max="11781" width="4.44140625" style="579" customWidth="1"/>
    <col min="11782" max="11782" width="10.77734375" style="579" customWidth="1"/>
    <col min="11783" max="11783" width="1.88671875" style="579" bestFit="1" customWidth="1"/>
    <col min="11784" max="11784" width="5" style="579" customWidth="1"/>
    <col min="11785" max="11785" width="1.88671875" style="579" bestFit="1" customWidth="1"/>
    <col min="11786" max="11786" width="4" style="579" customWidth="1"/>
    <col min="11787" max="11787" width="2.33203125" style="579" customWidth="1"/>
    <col min="11788" max="11788" width="3.21875" style="579" customWidth="1"/>
    <col min="11789" max="11789" width="2.33203125" style="579" customWidth="1"/>
    <col min="11790" max="11790" width="9.109375" style="579" customWidth="1"/>
    <col min="11791" max="12029" width="8.88671875" style="579"/>
    <col min="12030" max="12031" width="9.77734375" style="579" customWidth="1"/>
    <col min="12032" max="12032" width="12.88671875" style="579" customWidth="1"/>
    <col min="12033" max="12035" width="13.88671875" style="579" customWidth="1"/>
    <col min="12036" max="12036" width="22.21875" style="579" customWidth="1"/>
    <col min="12037" max="12037" width="4.44140625" style="579" customWidth="1"/>
    <col min="12038" max="12038" width="10.77734375" style="579" customWidth="1"/>
    <col min="12039" max="12039" width="1.88671875" style="579" bestFit="1" customWidth="1"/>
    <col min="12040" max="12040" width="5" style="579" customWidth="1"/>
    <col min="12041" max="12041" width="1.88671875" style="579" bestFit="1" customWidth="1"/>
    <col min="12042" max="12042" width="4" style="579" customWidth="1"/>
    <col min="12043" max="12043" width="2.33203125" style="579" customWidth="1"/>
    <col min="12044" max="12044" width="3.21875" style="579" customWidth="1"/>
    <col min="12045" max="12045" width="2.33203125" style="579" customWidth="1"/>
    <col min="12046" max="12046" width="9.109375" style="579" customWidth="1"/>
    <col min="12047" max="12285" width="8.88671875" style="579"/>
    <col min="12286" max="12287" width="9.77734375" style="579" customWidth="1"/>
    <col min="12288" max="12288" width="12.88671875" style="579" customWidth="1"/>
    <col min="12289" max="12291" width="13.88671875" style="579" customWidth="1"/>
    <col min="12292" max="12292" width="22.21875" style="579" customWidth="1"/>
    <col min="12293" max="12293" width="4.44140625" style="579" customWidth="1"/>
    <col min="12294" max="12294" width="10.77734375" style="579" customWidth="1"/>
    <col min="12295" max="12295" width="1.88671875" style="579" bestFit="1" customWidth="1"/>
    <col min="12296" max="12296" width="5" style="579" customWidth="1"/>
    <col min="12297" max="12297" width="1.88671875" style="579" bestFit="1" customWidth="1"/>
    <col min="12298" max="12298" width="4" style="579" customWidth="1"/>
    <col min="12299" max="12299" width="2.33203125" style="579" customWidth="1"/>
    <col min="12300" max="12300" width="3.21875" style="579" customWidth="1"/>
    <col min="12301" max="12301" width="2.33203125" style="579" customWidth="1"/>
    <col min="12302" max="12302" width="9.109375" style="579" customWidth="1"/>
    <col min="12303" max="12541" width="8.88671875" style="579"/>
    <col min="12542" max="12543" width="9.77734375" style="579" customWidth="1"/>
    <col min="12544" max="12544" width="12.88671875" style="579" customWidth="1"/>
    <col min="12545" max="12547" width="13.88671875" style="579" customWidth="1"/>
    <col min="12548" max="12548" width="22.21875" style="579" customWidth="1"/>
    <col min="12549" max="12549" width="4.44140625" style="579" customWidth="1"/>
    <col min="12550" max="12550" width="10.77734375" style="579" customWidth="1"/>
    <col min="12551" max="12551" width="1.88671875" style="579" bestFit="1" customWidth="1"/>
    <col min="12552" max="12552" width="5" style="579" customWidth="1"/>
    <col min="12553" max="12553" width="1.88671875" style="579" bestFit="1" customWidth="1"/>
    <col min="12554" max="12554" width="4" style="579" customWidth="1"/>
    <col min="12555" max="12555" width="2.33203125" style="579" customWidth="1"/>
    <col min="12556" max="12556" width="3.21875" style="579" customWidth="1"/>
    <col min="12557" max="12557" width="2.33203125" style="579" customWidth="1"/>
    <col min="12558" max="12558" width="9.109375" style="579" customWidth="1"/>
    <col min="12559" max="12797" width="8.88671875" style="579"/>
    <col min="12798" max="12799" width="9.77734375" style="579" customWidth="1"/>
    <col min="12800" max="12800" width="12.88671875" style="579" customWidth="1"/>
    <col min="12801" max="12803" width="13.88671875" style="579" customWidth="1"/>
    <col min="12804" max="12804" width="22.21875" style="579" customWidth="1"/>
    <col min="12805" max="12805" width="4.44140625" style="579" customWidth="1"/>
    <col min="12806" max="12806" width="10.77734375" style="579" customWidth="1"/>
    <col min="12807" max="12807" width="1.88671875" style="579" bestFit="1" customWidth="1"/>
    <col min="12808" max="12808" width="5" style="579" customWidth="1"/>
    <col min="12809" max="12809" width="1.88671875" style="579" bestFit="1" customWidth="1"/>
    <col min="12810" max="12810" width="4" style="579" customWidth="1"/>
    <col min="12811" max="12811" width="2.33203125" style="579" customWidth="1"/>
    <col min="12812" max="12812" width="3.21875" style="579" customWidth="1"/>
    <col min="12813" max="12813" width="2.33203125" style="579" customWidth="1"/>
    <col min="12814" max="12814" width="9.109375" style="579" customWidth="1"/>
    <col min="12815" max="13053" width="8.88671875" style="579"/>
    <col min="13054" max="13055" width="9.77734375" style="579" customWidth="1"/>
    <col min="13056" max="13056" width="12.88671875" style="579" customWidth="1"/>
    <col min="13057" max="13059" width="13.88671875" style="579" customWidth="1"/>
    <col min="13060" max="13060" width="22.21875" style="579" customWidth="1"/>
    <col min="13061" max="13061" width="4.44140625" style="579" customWidth="1"/>
    <col min="13062" max="13062" width="10.77734375" style="579" customWidth="1"/>
    <col min="13063" max="13063" width="1.88671875" style="579" bestFit="1" customWidth="1"/>
    <col min="13064" max="13064" width="5" style="579" customWidth="1"/>
    <col min="13065" max="13065" width="1.88671875" style="579" bestFit="1" customWidth="1"/>
    <col min="13066" max="13066" width="4" style="579" customWidth="1"/>
    <col min="13067" max="13067" width="2.33203125" style="579" customWidth="1"/>
    <col min="13068" max="13068" width="3.21875" style="579" customWidth="1"/>
    <col min="13069" max="13069" width="2.33203125" style="579" customWidth="1"/>
    <col min="13070" max="13070" width="9.109375" style="579" customWidth="1"/>
    <col min="13071" max="13309" width="8.88671875" style="579"/>
    <col min="13310" max="13311" width="9.77734375" style="579" customWidth="1"/>
    <col min="13312" max="13312" width="12.88671875" style="579" customWidth="1"/>
    <col min="13313" max="13315" width="13.88671875" style="579" customWidth="1"/>
    <col min="13316" max="13316" width="22.21875" style="579" customWidth="1"/>
    <col min="13317" max="13317" width="4.44140625" style="579" customWidth="1"/>
    <col min="13318" max="13318" width="10.77734375" style="579" customWidth="1"/>
    <col min="13319" max="13319" width="1.88671875" style="579" bestFit="1" customWidth="1"/>
    <col min="13320" max="13320" width="5" style="579" customWidth="1"/>
    <col min="13321" max="13321" width="1.88671875" style="579" bestFit="1" customWidth="1"/>
    <col min="13322" max="13322" width="4" style="579" customWidth="1"/>
    <col min="13323" max="13323" width="2.33203125" style="579" customWidth="1"/>
    <col min="13324" max="13324" width="3.21875" style="579" customWidth="1"/>
    <col min="13325" max="13325" width="2.33203125" style="579" customWidth="1"/>
    <col min="13326" max="13326" width="9.109375" style="579" customWidth="1"/>
    <col min="13327" max="13565" width="8.88671875" style="579"/>
    <col min="13566" max="13567" width="9.77734375" style="579" customWidth="1"/>
    <col min="13568" max="13568" width="12.88671875" style="579" customWidth="1"/>
    <col min="13569" max="13571" width="13.88671875" style="579" customWidth="1"/>
    <col min="13572" max="13572" width="22.21875" style="579" customWidth="1"/>
    <col min="13573" max="13573" width="4.44140625" style="579" customWidth="1"/>
    <col min="13574" max="13574" width="10.77734375" style="579" customWidth="1"/>
    <col min="13575" max="13575" width="1.88671875" style="579" bestFit="1" customWidth="1"/>
    <col min="13576" max="13576" width="5" style="579" customWidth="1"/>
    <col min="13577" max="13577" width="1.88671875" style="579" bestFit="1" customWidth="1"/>
    <col min="13578" max="13578" width="4" style="579" customWidth="1"/>
    <col min="13579" max="13579" width="2.33203125" style="579" customWidth="1"/>
    <col min="13580" max="13580" width="3.21875" style="579" customWidth="1"/>
    <col min="13581" max="13581" width="2.33203125" style="579" customWidth="1"/>
    <col min="13582" max="13582" width="9.109375" style="579" customWidth="1"/>
    <col min="13583" max="13821" width="8.88671875" style="579"/>
    <col min="13822" max="13823" width="9.77734375" style="579" customWidth="1"/>
    <col min="13824" max="13824" width="12.88671875" style="579" customWidth="1"/>
    <col min="13825" max="13827" width="13.88671875" style="579" customWidth="1"/>
    <col min="13828" max="13828" width="22.21875" style="579" customWidth="1"/>
    <col min="13829" max="13829" width="4.44140625" style="579" customWidth="1"/>
    <col min="13830" max="13830" width="10.77734375" style="579" customWidth="1"/>
    <col min="13831" max="13831" width="1.88671875" style="579" bestFit="1" customWidth="1"/>
    <col min="13832" max="13832" width="5" style="579" customWidth="1"/>
    <col min="13833" max="13833" width="1.88671875" style="579" bestFit="1" customWidth="1"/>
    <col min="13834" max="13834" width="4" style="579" customWidth="1"/>
    <col min="13835" max="13835" width="2.33203125" style="579" customWidth="1"/>
    <col min="13836" max="13836" width="3.21875" style="579" customWidth="1"/>
    <col min="13837" max="13837" width="2.33203125" style="579" customWidth="1"/>
    <col min="13838" max="13838" width="9.109375" style="579" customWidth="1"/>
    <col min="13839" max="14077" width="8.88671875" style="579"/>
    <col min="14078" max="14079" width="9.77734375" style="579" customWidth="1"/>
    <col min="14080" max="14080" width="12.88671875" style="579" customWidth="1"/>
    <col min="14081" max="14083" width="13.88671875" style="579" customWidth="1"/>
    <col min="14084" max="14084" width="22.21875" style="579" customWidth="1"/>
    <col min="14085" max="14085" width="4.44140625" style="579" customWidth="1"/>
    <col min="14086" max="14086" width="10.77734375" style="579" customWidth="1"/>
    <col min="14087" max="14087" width="1.88671875" style="579" bestFit="1" customWidth="1"/>
    <col min="14088" max="14088" width="5" style="579" customWidth="1"/>
    <col min="14089" max="14089" width="1.88671875" style="579" bestFit="1" customWidth="1"/>
    <col min="14090" max="14090" width="4" style="579" customWidth="1"/>
    <col min="14091" max="14091" width="2.33203125" style="579" customWidth="1"/>
    <col min="14092" max="14092" width="3.21875" style="579" customWidth="1"/>
    <col min="14093" max="14093" width="2.33203125" style="579" customWidth="1"/>
    <col min="14094" max="14094" width="9.109375" style="579" customWidth="1"/>
    <col min="14095" max="14333" width="8.88671875" style="579"/>
    <col min="14334" max="14335" width="9.77734375" style="579" customWidth="1"/>
    <col min="14336" max="14336" width="12.88671875" style="579" customWidth="1"/>
    <col min="14337" max="14339" width="13.88671875" style="579" customWidth="1"/>
    <col min="14340" max="14340" width="22.21875" style="579" customWidth="1"/>
    <col min="14341" max="14341" width="4.44140625" style="579" customWidth="1"/>
    <col min="14342" max="14342" width="10.77734375" style="579" customWidth="1"/>
    <col min="14343" max="14343" width="1.88671875" style="579" bestFit="1" customWidth="1"/>
    <col min="14344" max="14344" width="5" style="579" customWidth="1"/>
    <col min="14345" max="14345" width="1.88671875" style="579" bestFit="1" customWidth="1"/>
    <col min="14346" max="14346" width="4" style="579" customWidth="1"/>
    <col min="14347" max="14347" width="2.33203125" style="579" customWidth="1"/>
    <col min="14348" max="14348" width="3.21875" style="579" customWidth="1"/>
    <col min="14349" max="14349" width="2.33203125" style="579" customWidth="1"/>
    <col min="14350" max="14350" width="9.109375" style="579" customWidth="1"/>
    <col min="14351" max="14589" width="8.88671875" style="579"/>
    <col min="14590" max="14591" width="9.77734375" style="579" customWidth="1"/>
    <col min="14592" max="14592" width="12.88671875" style="579" customWidth="1"/>
    <col min="14593" max="14595" width="13.88671875" style="579" customWidth="1"/>
    <col min="14596" max="14596" width="22.21875" style="579" customWidth="1"/>
    <col min="14597" max="14597" width="4.44140625" style="579" customWidth="1"/>
    <col min="14598" max="14598" width="10.77734375" style="579" customWidth="1"/>
    <col min="14599" max="14599" width="1.88671875" style="579" bestFit="1" customWidth="1"/>
    <col min="14600" max="14600" width="5" style="579" customWidth="1"/>
    <col min="14601" max="14601" width="1.88671875" style="579" bestFit="1" customWidth="1"/>
    <col min="14602" max="14602" width="4" style="579" customWidth="1"/>
    <col min="14603" max="14603" width="2.33203125" style="579" customWidth="1"/>
    <col min="14604" max="14604" width="3.21875" style="579" customWidth="1"/>
    <col min="14605" max="14605" width="2.33203125" style="579" customWidth="1"/>
    <col min="14606" max="14606" width="9.109375" style="579" customWidth="1"/>
    <col min="14607" max="14845" width="8.88671875" style="579"/>
    <col min="14846" max="14847" width="9.77734375" style="579" customWidth="1"/>
    <col min="14848" max="14848" width="12.88671875" style="579" customWidth="1"/>
    <col min="14849" max="14851" width="13.88671875" style="579" customWidth="1"/>
    <col min="14852" max="14852" width="22.21875" style="579" customWidth="1"/>
    <col min="14853" max="14853" width="4.44140625" style="579" customWidth="1"/>
    <col min="14854" max="14854" width="10.77734375" style="579" customWidth="1"/>
    <col min="14855" max="14855" width="1.88671875" style="579" bestFit="1" customWidth="1"/>
    <col min="14856" max="14856" width="5" style="579" customWidth="1"/>
    <col min="14857" max="14857" width="1.88671875" style="579" bestFit="1" customWidth="1"/>
    <col min="14858" max="14858" width="4" style="579" customWidth="1"/>
    <col min="14859" max="14859" width="2.33203125" style="579" customWidth="1"/>
    <col min="14860" max="14860" width="3.21875" style="579" customWidth="1"/>
    <col min="14861" max="14861" width="2.33203125" style="579" customWidth="1"/>
    <col min="14862" max="14862" width="9.109375" style="579" customWidth="1"/>
    <col min="14863" max="15101" width="8.88671875" style="579"/>
    <col min="15102" max="15103" width="9.77734375" style="579" customWidth="1"/>
    <col min="15104" max="15104" width="12.88671875" style="579" customWidth="1"/>
    <col min="15105" max="15107" width="13.88671875" style="579" customWidth="1"/>
    <col min="15108" max="15108" width="22.21875" style="579" customWidth="1"/>
    <col min="15109" max="15109" width="4.44140625" style="579" customWidth="1"/>
    <col min="15110" max="15110" width="10.77734375" style="579" customWidth="1"/>
    <col min="15111" max="15111" width="1.88671875" style="579" bestFit="1" customWidth="1"/>
    <col min="15112" max="15112" width="5" style="579" customWidth="1"/>
    <col min="15113" max="15113" width="1.88671875" style="579" bestFit="1" customWidth="1"/>
    <col min="15114" max="15114" width="4" style="579" customWidth="1"/>
    <col min="15115" max="15115" width="2.33203125" style="579" customWidth="1"/>
    <col min="15116" max="15116" width="3.21875" style="579" customWidth="1"/>
    <col min="15117" max="15117" width="2.33203125" style="579" customWidth="1"/>
    <col min="15118" max="15118" width="9.109375" style="579" customWidth="1"/>
    <col min="15119" max="15357" width="8.88671875" style="579"/>
    <col min="15358" max="15359" width="9.77734375" style="579" customWidth="1"/>
    <col min="15360" max="15360" width="12.88671875" style="579" customWidth="1"/>
    <col min="15361" max="15363" width="13.88671875" style="579" customWidth="1"/>
    <col min="15364" max="15364" width="22.21875" style="579" customWidth="1"/>
    <col min="15365" max="15365" width="4.44140625" style="579" customWidth="1"/>
    <col min="15366" max="15366" width="10.77734375" style="579" customWidth="1"/>
    <col min="15367" max="15367" width="1.88671875" style="579" bestFit="1" customWidth="1"/>
    <col min="15368" max="15368" width="5" style="579" customWidth="1"/>
    <col min="15369" max="15369" width="1.88671875" style="579" bestFit="1" customWidth="1"/>
    <col min="15370" max="15370" width="4" style="579" customWidth="1"/>
    <col min="15371" max="15371" width="2.33203125" style="579" customWidth="1"/>
    <col min="15372" max="15372" width="3.21875" style="579" customWidth="1"/>
    <col min="15373" max="15373" width="2.33203125" style="579" customWidth="1"/>
    <col min="15374" max="15374" width="9.109375" style="579" customWidth="1"/>
    <col min="15375" max="15613" width="8.88671875" style="579"/>
    <col min="15614" max="15615" width="9.77734375" style="579" customWidth="1"/>
    <col min="15616" max="15616" width="12.88671875" style="579" customWidth="1"/>
    <col min="15617" max="15619" width="13.88671875" style="579" customWidth="1"/>
    <col min="15620" max="15620" width="22.21875" style="579" customWidth="1"/>
    <col min="15621" max="15621" width="4.44140625" style="579" customWidth="1"/>
    <col min="15622" max="15622" width="10.77734375" style="579" customWidth="1"/>
    <col min="15623" max="15623" width="1.88671875" style="579" bestFit="1" customWidth="1"/>
    <col min="15624" max="15624" width="5" style="579" customWidth="1"/>
    <col min="15625" max="15625" width="1.88671875" style="579" bestFit="1" customWidth="1"/>
    <col min="15626" max="15626" width="4" style="579" customWidth="1"/>
    <col min="15627" max="15627" width="2.33203125" style="579" customWidth="1"/>
    <col min="15628" max="15628" width="3.21875" style="579" customWidth="1"/>
    <col min="15629" max="15629" width="2.33203125" style="579" customWidth="1"/>
    <col min="15630" max="15630" width="9.109375" style="579" customWidth="1"/>
    <col min="15631" max="15869" width="8.88671875" style="579"/>
    <col min="15870" max="15871" width="9.77734375" style="579" customWidth="1"/>
    <col min="15872" max="15872" width="12.88671875" style="579" customWidth="1"/>
    <col min="15873" max="15875" width="13.88671875" style="579" customWidth="1"/>
    <col min="15876" max="15876" width="22.21875" style="579" customWidth="1"/>
    <col min="15877" max="15877" width="4.44140625" style="579" customWidth="1"/>
    <col min="15878" max="15878" width="10.77734375" style="579" customWidth="1"/>
    <col min="15879" max="15879" width="1.88671875" style="579" bestFit="1" customWidth="1"/>
    <col min="15880" max="15880" width="5" style="579" customWidth="1"/>
    <col min="15881" max="15881" width="1.88671875" style="579" bestFit="1" customWidth="1"/>
    <col min="15882" max="15882" width="4" style="579" customWidth="1"/>
    <col min="15883" max="15883" width="2.33203125" style="579" customWidth="1"/>
    <col min="15884" max="15884" width="3.21875" style="579" customWidth="1"/>
    <col min="15885" max="15885" width="2.33203125" style="579" customWidth="1"/>
    <col min="15886" max="15886" width="9.109375" style="579" customWidth="1"/>
    <col min="15887" max="16125" width="8.88671875" style="579"/>
    <col min="16126" max="16127" width="9.77734375" style="579" customWidth="1"/>
    <col min="16128" max="16128" width="12.88671875" style="579" customWidth="1"/>
    <col min="16129" max="16131" width="13.88671875" style="579" customWidth="1"/>
    <col min="16132" max="16132" width="22.21875" style="579" customWidth="1"/>
    <col min="16133" max="16133" width="4.44140625" style="579" customWidth="1"/>
    <col min="16134" max="16134" width="10.77734375" style="579" customWidth="1"/>
    <col min="16135" max="16135" width="1.88671875" style="579" bestFit="1" customWidth="1"/>
    <col min="16136" max="16136" width="5" style="579" customWidth="1"/>
    <col min="16137" max="16137" width="1.88671875" style="579" bestFit="1" customWidth="1"/>
    <col min="16138" max="16138" width="4" style="579" customWidth="1"/>
    <col min="16139" max="16139" width="2.33203125" style="579" customWidth="1"/>
    <col min="16140" max="16140" width="3.21875" style="579" customWidth="1"/>
    <col min="16141" max="16141" width="2.33203125" style="579" customWidth="1"/>
    <col min="16142" max="16142" width="9.109375" style="579" customWidth="1"/>
    <col min="16143" max="16384" width="8.88671875" style="579"/>
  </cols>
  <sheetData>
    <row r="1" spans="1:19" ht="41.25" customHeight="1">
      <c r="A1" s="1552" t="s">
        <v>432</v>
      </c>
      <c r="B1" s="1552"/>
      <c r="C1" s="1552"/>
      <c r="D1" s="1552"/>
      <c r="E1" s="1552"/>
      <c r="F1" s="1552"/>
      <c r="G1" s="1552"/>
      <c r="H1" s="1552"/>
      <c r="I1" s="1552"/>
      <c r="J1" s="1552"/>
      <c r="K1" s="1552"/>
      <c r="L1" s="1552"/>
      <c r="M1" s="1552"/>
      <c r="N1" s="1552"/>
      <c r="O1" s="1552"/>
      <c r="P1" s="1552"/>
    </row>
    <row r="2" spans="1:19" ht="11.25" customHeight="1" thickBot="1">
      <c r="A2" s="593"/>
      <c r="B2" s="583"/>
      <c r="C2" s="583"/>
      <c r="D2" s="583"/>
      <c r="E2" s="583"/>
      <c r="F2" s="583"/>
      <c r="G2" s="583"/>
      <c r="H2" s="584"/>
      <c r="I2" s="583"/>
      <c r="J2" s="583"/>
      <c r="K2" s="583"/>
      <c r="L2" s="583"/>
      <c r="M2" s="583"/>
      <c r="N2" s="583"/>
      <c r="O2" s="583"/>
      <c r="P2" s="595" t="s">
        <v>384</v>
      </c>
    </row>
    <row r="3" spans="1:19" s="592" customFormat="1" ht="35.25" customHeight="1" thickTop="1" thickBot="1">
      <c r="A3" s="654" t="s">
        <v>280</v>
      </c>
      <c r="B3" s="655" t="s">
        <v>281</v>
      </c>
      <c r="C3" s="656" t="s">
        <v>282</v>
      </c>
      <c r="D3" s="751" t="s">
        <v>430</v>
      </c>
      <c r="E3" s="744" t="s">
        <v>431</v>
      </c>
      <c r="F3" s="657" t="s">
        <v>333</v>
      </c>
      <c r="G3" s="1505" t="s">
        <v>283</v>
      </c>
      <c r="H3" s="1506"/>
      <c r="I3" s="1506"/>
      <c r="J3" s="1506"/>
      <c r="K3" s="1506"/>
      <c r="L3" s="1506"/>
      <c r="M3" s="1506"/>
      <c r="N3" s="1506"/>
      <c r="O3" s="1506"/>
      <c r="P3" s="1507"/>
      <c r="Q3" s="646"/>
    </row>
    <row r="4" spans="1:19" s="592" customFormat="1" ht="24" customHeight="1" thickBot="1">
      <c r="A4" s="1560" t="s">
        <v>321</v>
      </c>
      <c r="B4" s="1561"/>
      <c r="C4" s="1561"/>
      <c r="D4" s="762">
        <f>D5+D9</f>
        <v>44293000</v>
      </c>
      <c r="E4" s="758">
        <f>E5+E9</f>
        <v>67507206</v>
      </c>
      <c r="F4" s="729">
        <f>SUM(D4-E4)</f>
        <v>-23214206</v>
      </c>
      <c r="G4" s="730"/>
      <c r="H4" s="731"/>
      <c r="I4" s="732"/>
      <c r="J4" s="733"/>
      <c r="K4" s="733"/>
      <c r="L4" s="733"/>
      <c r="M4" s="733"/>
      <c r="N4" s="733"/>
      <c r="O4" s="733"/>
      <c r="P4" s="734">
        <f>SUM(P7,P11)</f>
        <v>44293000</v>
      </c>
      <c r="Q4" s="646"/>
    </row>
    <row r="5" spans="1:19" ht="24" customHeight="1">
      <c r="A5" s="715" t="s">
        <v>329</v>
      </c>
      <c r="B5" s="1556" t="s">
        <v>285</v>
      </c>
      <c r="C5" s="1557"/>
      <c r="D5" s="763">
        <f>D6</f>
        <v>31020000</v>
      </c>
      <c r="E5" s="759">
        <f>E6</f>
        <v>58492000</v>
      </c>
      <c r="F5" s="716">
        <f>D5-E5</f>
        <v>-27472000</v>
      </c>
      <c r="G5" s="717"/>
      <c r="H5" s="718"/>
      <c r="I5" s="719"/>
      <c r="J5" s="720"/>
      <c r="K5" s="720"/>
      <c r="L5" s="720"/>
      <c r="M5" s="720"/>
      <c r="N5" s="720"/>
      <c r="O5" s="720"/>
      <c r="P5" s="721"/>
    </row>
    <row r="6" spans="1:19" ht="24" customHeight="1">
      <c r="A6" s="604"/>
      <c r="B6" s="680" t="s">
        <v>330</v>
      </c>
      <c r="C6" s="608" t="s">
        <v>287</v>
      </c>
      <c r="D6" s="764">
        <f>D7</f>
        <v>31020000</v>
      </c>
      <c r="E6" s="760">
        <f>E7</f>
        <v>58492000</v>
      </c>
      <c r="F6" s="607">
        <f>D6-E6</f>
        <v>-27472000</v>
      </c>
      <c r="G6" s="599"/>
      <c r="H6" s="600"/>
      <c r="I6" s="632"/>
      <c r="J6" s="633"/>
      <c r="K6" s="633"/>
      <c r="L6" s="633"/>
      <c r="M6" s="633"/>
      <c r="N6" s="633"/>
      <c r="O6" s="633"/>
      <c r="P6" s="651"/>
    </row>
    <row r="7" spans="1:19" ht="24" customHeight="1">
      <c r="A7" s="634"/>
      <c r="B7" s="635"/>
      <c r="C7" s="681" t="s">
        <v>331</v>
      </c>
      <c r="D7" s="764">
        <f>P8</f>
        <v>31020000</v>
      </c>
      <c r="E7" s="760">
        <v>58492000</v>
      </c>
      <c r="F7" s="607">
        <f>D7-E7</f>
        <v>-27472000</v>
      </c>
      <c r="G7" s="636"/>
      <c r="H7" s="637"/>
      <c r="I7" s="637"/>
      <c r="J7" s="637"/>
      <c r="K7" s="637"/>
      <c r="L7" s="637"/>
      <c r="M7" s="637"/>
      <c r="N7" s="637"/>
      <c r="O7" s="637"/>
      <c r="P7" s="652">
        <f>SUM(P8)</f>
        <v>31020000</v>
      </c>
    </row>
    <row r="8" spans="1:19" ht="24" customHeight="1">
      <c r="A8" s="686"/>
      <c r="B8" s="611"/>
      <c r="C8" s="608"/>
      <c r="D8" s="753"/>
      <c r="E8" s="749"/>
      <c r="F8" s="683"/>
      <c r="G8" s="618" t="s">
        <v>383</v>
      </c>
      <c r="H8" s="609"/>
      <c r="I8" s="601">
        <v>5500</v>
      </c>
      <c r="J8" s="602" t="s">
        <v>289</v>
      </c>
      <c r="K8" s="624">
        <v>470</v>
      </c>
      <c r="L8" s="602" t="s">
        <v>289</v>
      </c>
      <c r="M8" s="603">
        <v>12</v>
      </c>
      <c r="N8" s="602"/>
      <c r="O8" s="602"/>
      <c r="P8" s="650">
        <f>SUM(I8*K8*M8)</f>
        <v>31020000</v>
      </c>
      <c r="R8" s="659"/>
      <c r="S8" s="659"/>
    </row>
    <row r="9" spans="1:19" ht="24" customHeight="1">
      <c r="A9" s="722" t="s">
        <v>345</v>
      </c>
      <c r="B9" s="1558" t="s">
        <v>285</v>
      </c>
      <c r="C9" s="1559"/>
      <c r="D9" s="765">
        <f>D10</f>
        <v>13273000</v>
      </c>
      <c r="E9" s="761">
        <f>E10</f>
        <v>9015206</v>
      </c>
      <c r="F9" s="716">
        <f>D9-E9</f>
        <v>4257794</v>
      </c>
      <c r="G9" s="717"/>
      <c r="H9" s="718"/>
      <c r="I9" s="719"/>
      <c r="J9" s="720"/>
      <c r="K9" s="720"/>
      <c r="L9" s="720"/>
      <c r="M9" s="720"/>
      <c r="N9" s="720"/>
      <c r="O9" s="720"/>
      <c r="P9" s="721"/>
    </row>
    <row r="10" spans="1:19" ht="24" customHeight="1">
      <c r="A10" s="604"/>
      <c r="B10" s="680" t="s">
        <v>346</v>
      </c>
      <c r="C10" s="608" t="s">
        <v>287</v>
      </c>
      <c r="D10" s="764">
        <f>D11</f>
        <v>13273000</v>
      </c>
      <c r="E10" s="760">
        <f>E11</f>
        <v>9015206</v>
      </c>
      <c r="F10" s="607">
        <f>D10-E10</f>
        <v>4257794</v>
      </c>
      <c r="G10" s="599"/>
      <c r="H10" s="600"/>
      <c r="I10" s="632"/>
      <c r="J10" s="633"/>
      <c r="K10" s="633"/>
      <c r="L10" s="633"/>
      <c r="M10" s="633"/>
      <c r="N10" s="633"/>
      <c r="O10" s="633"/>
      <c r="P10" s="651"/>
    </row>
    <row r="11" spans="1:19" ht="24" customHeight="1">
      <c r="A11" s="634"/>
      <c r="B11" s="635"/>
      <c r="C11" s="681" t="s">
        <v>337</v>
      </c>
      <c r="D11" s="764">
        <f>P12</f>
        <v>13273000</v>
      </c>
      <c r="E11" s="760">
        <v>9015206</v>
      </c>
      <c r="F11" s="607">
        <f>D11-E11</f>
        <v>4257794</v>
      </c>
      <c r="G11" s="636"/>
      <c r="H11" s="637"/>
      <c r="I11" s="637"/>
      <c r="J11" s="637"/>
      <c r="K11" s="637"/>
      <c r="L11" s="637"/>
      <c r="M11" s="637"/>
      <c r="N11" s="637"/>
      <c r="O11" s="637"/>
      <c r="P11" s="652">
        <f>SUM(P12)</f>
        <v>13273000</v>
      </c>
    </row>
    <row r="12" spans="1:19" ht="24" customHeight="1" thickBot="1">
      <c r="A12" s="638"/>
      <c r="B12" s="615"/>
      <c r="C12" s="616"/>
      <c r="D12" s="757"/>
      <c r="E12" s="750"/>
      <c r="F12" s="639"/>
      <c r="G12" s="640" t="s">
        <v>338</v>
      </c>
      <c r="H12" s="641"/>
      <c r="I12" s="642">
        <v>13273000</v>
      </c>
      <c r="J12" s="643" t="s">
        <v>289</v>
      </c>
      <c r="K12" s="660">
        <v>1</v>
      </c>
      <c r="L12" s="643"/>
      <c r="M12" s="644"/>
      <c r="N12" s="643"/>
      <c r="O12" s="643"/>
      <c r="P12" s="653">
        <f>SUM(I12*K12)</f>
        <v>13273000</v>
      </c>
      <c r="Q12" s="662"/>
      <c r="R12" s="659"/>
      <c r="S12" s="659"/>
    </row>
    <row r="16" spans="1:19" ht="20.100000000000001" customHeight="1">
      <c r="E16" s="661"/>
    </row>
  </sheetData>
  <mergeCells count="5">
    <mergeCell ref="B5:C5"/>
    <mergeCell ref="B9:C9"/>
    <mergeCell ref="A1:P1"/>
    <mergeCell ref="G3:P3"/>
    <mergeCell ref="A4:C4"/>
  </mergeCells>
  <phoneticPr fontId="2" type="noConversion"/>
  <printOptions horizontalCentered="1"/>
  <pageMargins left="0.59055118110236227" right="0.47244094488188981" top="0.74803149606299213" bottom="0.35433070866141736" header="0.31496062992125984" footer="0"/>
  <pageSetup paperSize="9" scale="83" fitToHeight="0" orientation="landscape" r:id="rId1"/>
  <headerFooter>
    <oddFooter>&amp;C&amp;P&amp;R&amp;"바탕,보통"서부희망케어센터 희망나눔 푸드마켓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view="pageBreakPreview" zoomScale="90" zoomScaleNormal="100" zoomScaleSheetLayoutView="90" workbookViewId="0">
      <pane xSplit="3" ySplit="4" topLeftCell="D5" activePane="bottomRight" state="frozen"/>
      <selection activeCell="L28" sqref="L28"/>
      <selection pane="topRight" activeCell="L28" sqref="L28"/>
      <selection pane="bottomLeft" activeCell="L28" sqref="L28"/>
      <selection pane="bottomRight" activeCell="E8" sqref="E8"/>
    </sheetView>
  </sheetViews>
  <sheetFormatPr defaultRowHeight="20.100000000000001" customHeight="1"/>
  <cols>
    <col min="1" max="1" width="12.88671875" style="706" bestFit="1" customWidth="1"/>
    <col min="2" max="2" width="9.33203125" style="586" bestFit="1" customWidth="1"/>
    <col min="3" max="3" width="12.21875" style="587" customWidth="1"/>
    <col min="4" max="4" width="12.21875" style="588" bestFit="1" customWidth="1"/>
    <col min="5" max="6" width="11.77734375" style="589" customWidth="1"/>
    <col min="7" max="7" width="22.21875" style="590" customWidth="1"/>
    <col min="8" max="8" width="4.44140625" style="587" customWidth="1"/>
    <col min="9" max="9" width="10.77734375" style="585" customWidth="1"/>
    <col min="10" max="10" width="1.88671875" style="590" bestFit="1" customWidth="1"/>
    <col min="11" max="11" width="5" style="590" customWidth="1"/>
    <col min="12" max="12" width="1.88671875" style="590" bestFit="1" customWidth="1"/>
    <col min="13" max="13" width="4" style="590" customWidth="1"/>
    <col min="14" max="14" width="2.33203125" style="590" customWidth="1"/>
    <col min="15" max="15" width="3.21875" style="590" customWidth="1"/>
    <col min="16" max="16" width="11.33203125" style="591" bestFit="1" customWidth="1"/>
    <col min="17" max="17" width="9.33203125" style="645" bestFit="1" customWidth="1"/>
    <col min="18" max="18" width="10.44140625" style="579" bestFit="1" customWidth="1"/>
    <col min="19" max="253" width="8.88671875" style="579"/>
    <col min="254" max="255" width="9.77734375" style="579" customWidth="1"/>
    <col min="256" max="256" width="12.88671875" style="579" customWidth="1"/>
    <col min="257" max="259" width="13.88671875" style="579" customWidth="1"/>
    <col min="260" max="260" width="22.21875" style="579" customWidth="1"/>
    <col min="261" max="261" width="4.44140625" style="579" customWidth="1"/>
    <col min="262" max="262" width="10.77734375" style="579" customWidth="1"/>
    <col min="263" max="263" width="1.88671875" style="579" bestFit="1" customWidth="1"/>
    <col min="264" max="264" width="5" style="579" customWidth="1"/>
    <col min="265" max="265" width="1.88671875" style="579" bestFit="1" customWidth="1"/>
    <col min="266" max="266" width="4" style="579" customWidth="1"/>
    <col min="267" max="267" width="2.33203125" style="579" customWidth="1"/>
    <col min="268" max="268" width="3.21875" style="579" customWidth="1"/>
    <col min="269" max="269" width="2.33203125" style="579" customWidth="1"/>
    <col min="270" max="270" width="9.109375" style="579" customWidth="1"/>
    <col min="271" max="509" width="8.88671875" style="579"/>
    <col min="510" max="511" width="9.77734375" style="579" customWidth="1"/>
    <col min="512" max="512" width="12.88671875" style="579" customWidth="1"/>
    <col min="513" max="515" width="13.88671875" style="579" customWidth="1"/>
    <col min="516" max="516" width="22.21875" style="579" customWidth="1"/>
    <col min="517" max="517" width="4.44140625" style="579" customWidth="1"/>
    <col min="518" max="518" width="10.77734375" style="579" customWidth="1"/>
    <col min="519" max="519" width="1.88671875" style="579" bestFit="1" customWidth="1"/>
    <col min="520" max="520" width="5" style="579" customWidth="1"/>
    <col min="521" max="521" width="1.88671875" style="579" bestFit="1" customWidth="1"/>
    <col min="522" max="522" width="4" style="579" customWidth="1"/>
    <col min="523" max="523" width="2.33203125" style="579" customWidth="1"/>
    <col min="524" max="524" width="3.21875" style="579" customWidth="1"/>
    <col min="525" max="525" width="2.33203125" style="579" customWidth="1"/>
    <col min="526" max="526" width="9.109375" style="579" customWidth="1"/>
    <col min="527" max="765" width="8.88671875" style="579"/>
    <col min="766" max="767" width="9.77734375" style="579" customWidth="1"/>
    <col min="768" max="768" width="12.88671875" style="579" customWidth="1"/>
    <col min="769" max="771" width="13.88671875" style="579" customWidth="1"/>
    <col min="772" max="772" width="22.21875" style="579" customWidth="1"/>
    <col min="773" max="773" width="4.44140625" style="579" customWidth="1"/>
    <col min="774" max="774" width="10.77734375" style="579" customWidth="1"/>
    <col min="775" max="775" width="1.88671875" style="579" bestFit="1" customWidth="1"/>
    <col min="776" max="776" width="5" style="579" customWidth="1"/>
    <col min="777" max="777" width="1.88671875" style="579" bestFit="1" customWidth="1"/>
    <col min="778" max="778" width="4" style="579" customWidth="1"/>
    <col min="779" max="779" width="2.33203125" style="579" customWidth="1"/>
    <col min="780" max="780" width="3.21875" style="579" customWidth="1"/>
    <col min="781" max="781" width="2.33203125" style="579" customWidth="1"/>
    <col min="782" max="782" width="9.109375" style="579" customWidth="1"/>
    <col min="783" max="1021" width="8.88671875" style="579"/>
    <col min="1022" max="1023" width="9.77734375" style="579" customWidth="1"/>
    <col min="1024" max="1024" width="12.88671875" style="579" customWidth="1"/>
    <col min="1025" max="1027" width="13.88671875" style="579" customWidth="1"/>
    <col min="1028" max="1028" width="22.21875" style="579" customWidth="1"/>
    <col min="1029" max="1029" width="4.44140625" style="579" customWidth="1"/>
    <col min="1030" max="1030" width="10.77734375" style="579" customWidth="1"/>
    <col min="1031" max="1031" width="1.88671875" style="579" bestFit="1" customWidth="1"/>
    <col min="1032" max="1032" width="5" style="579" customWidth="1"/>
    <col min="1033" max="1033" width="1.88671875" style="579" bestFit="1" customWidth="1"/>
    <col min="1034" max="1034" width="4" style="579" customWidth="1"/>
    <col min="1035" max="1035" width="2.33203125" style="579" customWidth="1"/>
    <col min="1036" max="1036" width="3.21875" style="579" customWidth="1"/>
    <col min="1037" max="1037" width="2.33203125" style="579" customWidth="1"/>
    <col min="1038" max="1038" width="9.109375" style="579" customWidth="1"/>
    <col min="1039" max="1277" width="8.88671875" style="579"/>
    <col min="1278" max="1279" width="9.77734375" style="579" customWidth="1"/>
    <col min="1280" max="1280" width="12.88671875" style="579" customWidth="1"/>
    <col min="1281" max="1283" width="13.88671875" style="579" customWidth="1"/>
    <col min="1284" max="1284" width="22.21875" style="579" customWidth="1"/>
    <col min="1285" max="1285" width="4.44140625" style="579" customWidth="1"/>
    <col min="1286" max="1286" width="10.77734375" style="579" customWidth="1"/>
    <col min="1287" max="1287" width="1.88671875" style="579" bestFit="1" customWidth="1"/>
    <col min="1288" max="1288" width="5" style="579" customWidth="1"/>
    <col min="1289" max="1289" width="1.88671875" style="579" bestFit="1" customWidth="1"/>
    <col min="1290" max="1290" width="4" style="579" customWidth="1"/>
    <col min="1291" max="1291" width="2.33203125" style="579" customWidth="1"/>
    <col min="1292" max="1292" width="3.21875" style="579" customWidth="1"/>
    <col min="1293" max="1293" width="2.33203125" style="579" customWidth="1"/>
    <col min="1294" max="1294" width="9.109375" style="579" customWidth="1"/>
    <col min="1295" max="1533" width="8.88671875" style="579"/>
    <col min="1534" max="1535" width="9.77734375" style="579" customWidth="1"/>
    <col min="1536" max="1536" width="12.88671875" style="579" customWidth="1"/>
    <col min="1537" max="1539" width="13.88671875" style="579" customWidth="1"/>
    <col min="1540" max="1540" width="22.21875" style="579" customWidth="1"/>
    <col min="1541" max="1541" width="4.44140625" style="579" customWidth="1"/>
    <col min="1542" max="1542" width="10.77734375" style="579" customWidth="1"/>
    <col min="1543" max="1543" width="1.88671875" style="579" bestFit="1" customWidth="1"/>
    <col min="1544" max="1544" width="5" style="579" customWidth="1"/>
    <col min="1545" max="1545" width="1.88671875" style="579" bestFit="1" customWidth="1"/>
    <col min="1546" max="1546" width="4" style="579" customWidth="1"/>
    <col min="1547" max="1547" width="2.33203125" style="579" customWidth="1"/>
    <col min="1548" max="1548" width="3.21875" style="579" customWidth="1"/>
    <col min="1549" max="1549" width="2.33203125" style="579" customWidth="1"/>
    <col min="1550" max="1550" width="9.109375" style="579" customWidth="1"/>
    <col min="1551" max="1789" width="8.88671875" style="579"/>
    <col min="1790" max="1791" width="9.77734375" style="579" customWidth="1"/>
    <col min="1792" max="1792" width="12.88671875" style="579" customWidth="1"/>
    <col min="1793" max="1795" width="13.88671875" style="579" customWidth="1"/>
    <col min="1796" max="1796" width="22.21875" style="579" customWidth="1"/>
    <col min="1797" max="1797" width="4.44140625" style="579" customWidth="1"/>
    <col min="1798" max="1798" width="10.77734375" style="579" customWidth="1"/>
    <col min="1799" max="1799" width="1.88671875" style="579" bestFit="1" customWidth="1"/>
    <col min="1800" max="1800" width="5" style="579" customWidth="1"/>
    <col min="1801" max="1801" width="1.88671875" style="579" bestFit="1" customWidth="1"/>
    <col min="1802" max="1802" width="4" style="579" customWidth="1"/>
    <col min="1803" max="1803" width="2.33203125" style="579" customWidth="1"/>
    <col min="1804" max="1804" width="3.21875" style="579" customWidth="1"/>
    <col min="1805" max="1805" width="2.33203125" style="579" customWidth="1"/>
    <col min="1806" max="1806" width="9.109375" style="579" customWidth="1"/>
    <col min="1807" max="2045" width="8.88671875" style="579"/>
    <col min="2046" max="2047" width="9.77734375" style="579" customWidth="1"/>
    <col min="2048" max="2048" width="12.88671875" style="579" customWidth="1"/>
    <col min="2049" max="2051" width="13.88671875" style="579" customWidth="1"/>
    <col min="2052" max="2052" width="22.21875" style="579" customWidth="1"/>
    <col min="2053" max="2053" width="4.44140625" style="579" customWidth="1"/>
    <col min="2054" max="2054" width="10.77734375" style="579" customWidth="1"/>
    <col min="2055" max="2055" width="1.88671875" style="579" bestFit="1" customWidth="1"/>
    <col min="2056" max="2056" width="5" style="579" customWidth="1"/>
    <col min="2057" max="2057" width="1.88671875" style="579" bestFit="1" customWidth="1"/>
    <col min="2058" max="2058" width="4" style="579" customWidth="1"/>
    <col min="2059" max="2059" width="2.33203125" style="579" customWidth="1"/>
    <col min="2060" max="2060" width="3.21875" style="579" customWidth="1"/>
    <col min="2061" max="2061" width="2.33203125" style="579" customWidth="1"/>
    <col min="2062" max="2062" width="9.109375" style="579" customWidth="1"/>
    <col min="2063" max="2301" width="8.88671875" style="579"/>
    <col min="2302" max="2303" width="9.77734375" style="579" customWidth="1"/>
    <col min="2304" max="2304" width="12.88671875" style="579" customWidth="1"/>
    <col min="2305" max="2307" width="13.88671875" style="579" customWidth="1"/>
    <col min="2308" max="2308" width="22.21875" style="579" customWidth="1"/>
    <col min="2309" max="2309" width="4.44140625" style="579" customWidth="1"/>
    <col min="2310" max="2310" width="10.77734375" style="579" customWidth="1"/>
    <col min="2311" max="2311" width="1.88671875" style="579" bestFit="1" customWidth="1"/>
    <col min="2312" max="2312" width="5" style="579" customWidth="1"/>
    <col min="2313" max="2313" width="1.88671875" style="579" bestFit="1" customWidth="1"/>
    <col min="2314" max="2314" width="4" style="579" customWidth="1"/>
    <col min="2315" max="2315" width="2.33203125" style="579" customWidth="1"/>
    <col min="2316" max="2316" width="3.21875" style="579" customWidth="1"/>
    <col min="2317" max="2317" width="2.33203125" style="579" customWidth="1"/>
    <col min="2318" max="2318" width="9.109375" style="579" customWidth="1"/>
    <col min="2319" max="2557" width="8.88671875" style="579"/>
    <col min="2558" max="2559" width="9.77734375" style="579" customWidth="1"/>
    <col min="2560" max="2560" width="12.88671875" style="579" customWidth="1"/>
    <col min="2561" max="2563" width="13.88671875" style="579" customWidth="1"/>
    <col min="2564" max="2564" width="22.21875" style="579" customWidth="1"/>
    <col min="2565" max="2565" width="4.44140625" style="579" customWidth="1"/>
    <col min="2566" max="2566" width="10.77734375" style="579" customWidth="1"/>
    <col min="2567" max="2567" width="1.88671875" style="579" bestFit="1" customWidth="1"/>
    <col min="2568" max="2568" width="5" style="579" customWidth="1"/>
    <col min="2569" max="2569" width="1.88671875" style="579" bestFit="1" customWidth="1"/>
    <col min="2570" max="2570" width="4" style="579" customWidth="1"/>
    <col min="2571" max="2571" width="2.33203125" style="579" customWidth="1"/>
    <col min="2572" max="2572" width="3.21875" style="579" customWidth="1"/>
    <col min="2573" max="2573" width="2.33203125" style="579" customWidth="1"/>
    <col min="2574" max="2574" width="9.109375" style="579" customWidth="1"/>
    <col min="2575" max="2813" width="8.88671875" style="579"/>
    <col min="2814" max="2815" width="9.77734375" style="579" customWidth="1"/>
    <col min="2816" max="2816" width="12.88671875" style="579" customWidth="1"/>
    <col min="2817" max="2819" width="13.88671875" style="579" customWidth="1"/>
    <col min="2820" max="2820" width="22.21875" style="579" customWidth="1"/>
    <col min="2821" max="2821" width="4.44140625" style="579" customWidth="1"/>
    <col min="2822" max="2822" width="10.77734375" style="579" customWidth="1"/>
    <col min="2823" max="2823" width="1.88671875" style="579" bestFit="1" customWidth="1"/>
    <col min="2824" max="2824" width="5" style="579" customWidth="1"/>
    <col min="2825" max="2825" width="1.88671875" style="579" bestFit="1" customWidth="1"/>
    <col min="2826" max="2826" width="4" style="579" customWidth="1"/>
    <col min="2827" max="2827" width="2.33203125" style="579" customWidth="1"/>
    <col min="2828" max="2828" width="3.21875" style="579" customWidth="1"/>
    <col min="2829" max="2829" width="2.33203125" style="579" customWidth="1"/>
    <col min="2830" max="2830" width="9.109375" style="579" customWidth="1"/>
    <col min="2831" max="3069" width="8.88671875" style="579"/>
    <col min="3070" max="3071" width="9.77734375" style="579" customWidth="1"/>
    <col min="3072" max="3072" width="12.88671875" style="579" customWidth="1"/>
    <col min="3073" max="3075" width="13.88671875" style="579" customWidth="1"/>
    <col min="3076" max="3076" width="22.21875" style="579" customWidth="1"/>
    <col min="3077" max="3077" width="4.44140625" style="579" customWidth="1"/>
    <col min="3078" max="3078" width="10.77734375" style="579" customWidth="1"/>
    <col min="3079" max="3079" width="1.88671875" style="579" bestFit="1" customWidth="1"/>
    <col min="3080" max="3080" width="5" style="579" customWidth="1"/>
    <col min="3081" max="3081" width="1.88671875" style="579" bestFit="1" customWidth="1"/>
    <col min="3082" max="3082" width="4" style="579" customWidth="1"/>
    <col min="3083" max="3083" width="2.33203125" style="579" customWidth="1"/>
    <col min="3084" max="3084" width="3.21875" style="579" customWidth="1"/>
    <col min="3085" max="3085" width="2.33203125" style="579" customWidth="1"/>
    <col min="3086" max="3086" width="9.109375" style="579" customWidth="1"/>
    <col min="3087" max="3325" width="8.88671875" style="579"/>
    <col min="3326" max="3327" width="9.77734375" style="579" customWidth="1"/>
    <col min="3328" max="3328" width="12.88671875" style="579" customWidth="1"/>
    <col min="3329" max="3331" width="13.88671875" style="579" customWidth="1"/>
    <col min="3332" max="3332" width="22.21875" style="579" customWidth="1"/>
    <col min="3333" max="3333" width="4.44140625" style="579" customWidth="1"/>
    <col min="3334" max="3334" width="10.77734375" style="579" customWidth="1"/>
    <col min="3335" max="3335" width="1.88671875" style="579" bestFit="1" customWidth="1"/>
    <col min="3336" max="3336" width="5" style="579" customWidth="1"/>
    <col min="3337" max="3337" width="1.88671875" style="579" bestFit="1" customWidth="1"/>
    <col min="3338" max="3338" width="4" style="579" customWidth="1"/>
    <col min="3339" max="3339" width="2.33203125" style="579" customWidth="1"/>
    <col min="3340" max="3340" width="3.21875" style="579" customWidth="1"/>
    <col min="3341" max="3341" width="2.33203125" style="579" customWidth="1"/>
    <col min="3342" max="3342" width="9.109375" style="579" customWidth="1"/>
    <col min="3343" max="3581" width="8.88671875" style="579"/>
    <col min="3582" max="3583" width="9.77734375" style="579" customWidth="1"/>
    <col min="3584" max="3584" width="12.88671875" style="579" customWidth="1"/>
    <col min="3585" max="3587" width="13.88671875" style="579" customWidth="1"/>
    <col min="3588" max="3588" width="22.21875" style="579" customWidth="1"/>
    <col min="3589" max="3589" width="4.44140625" style="579" customWidth="1"/>
    <col min="3590" max="3590" width="10.77734375" style="579" customWidth="1"/>
    <col min="3591" max="3591" width="1.88671875" style="579" bestFit="1" customWidth="1"/>
    <col min="3592" max="3592" width="5" style="579" customWidth="1"/>
    <col min="3593" max="3593" width="1.88671875" style="579" bestFit="1" customWidth="1"/>
    <col min="3594" max="3594" width="4" style="579" customWidth="1"/>
    <col min="3595" max="3595" width="2.33203125" style="579" customWidth="1"/>
    <col min="3596" max="3596" width="3.21875" style="579" customWidth="1"/>
    <col min="3597" max="3597" width="2.33203125" style="579" customWidth="1"/>
    <col min="3598" max="3598" width="9.109375" style="579" customWidth="1"/>
    <col min="3599" max="3837" width="8.88671875" style="579"/>
    <col min="3838" max="3839" width="9.77734375" style="579" customWidth="1"/>
    <col min="3840" max="3840" width="12.88671875" style="579" customWidth="1"/>
    <col min="3841" max="3843" width="13.88671875" style="579" customWidth="1"/>
    <col min="3844" max="3844" width="22.21875" style="579" customWidth="1"/>
    <col min="3845" max="3845" width="4.44140625" style="579" customWidth="1"/>
    <col min="3846" max="3846" width="10.77734375" style="579" customWidth="1"/>
    <col min="3847" max="3847" width="1.88671875" style="579" bestFit="1" customWidth="1"/>
    <col min="3848" max="3848" width="5" style="579" customWidth="1"/>
    <col min="3849" max="3849" width="1.88671875" style="579" bestFit="1" customWidth="1"/>
    <col min="3850" max="3850" width="4" style="579" customWidth="1"/>
    <col min="3851" max="3851" width="2.33203125" style="579" customWidth="1"/>
    <col min="3852" max="3852" width="3.21875" style="579" customWidth="1"/>
    <col min="3853" max="3853" width="2.33203125" style="579" customWidth="1"/>
    <col min="3854" max="3854" width="9.109375" style="579" customWidth="1"/>
    <col min="3855" max="4093" width="8.88671875" style="579"/>
    <col min="4094" max="4095" width="9.77734375" style="579" customWidth="1"/>
    <col min="4096" max="4096" width="12.88671875" style="579" customWidth="1"/>
    <col min="4097" max="4099" width="13.88671875" style="579" customWidth="1"/>
    <col min="4100" max="4100" width="22.21875" style="579" customWidth="1"/>
    <col min="4101" max="4101" width="4.44140625" style="579" customWidth="1"/>
    <col min="4102" max="4102" width="10.77734375" style="579" customWidth="1"/>
    <col min="4103" max="4103" width="1.88671875" style="579" bestFit="1" customWidth="1"/>
    <col min="4104" max="4104" width="5" style="579" customWidth="1"/>
    <col min="4105" max="4105" width="1.88671875" style="579" bestFit="1" customWidth="1"/>
    <col min="4106" max="4106" width="4" style="579" customWidth="1"/>
    <col min="4107" max="4107" width="2.33203125" style="579" customWidth="1"/>
    <col min="4108" max="4108" width="3.21875" style="579" customWidth="1"/>
    <col min="4109" max="4109" width="2.33203125" style="579" customWidth="1"/>
    <col min="4110" max="4110" width="9.109375" style="579" customWidth="1"/>
    <col min="4111" max="4349" width="8.88671875" style="579"/>
    <col min="4350" max="4351" width="9.77734375" style="579" customWidth="1"/>
    <col min="4352" max="4352" width="12.88671875" style="579" customWidth="1"/>
    <col min="4353" max="4355" width="13.88671875" style="579" customWidth="1"/>
    <col min="4356" max="4356" width="22.21875" style="579" customWidth="1"/>
    <col min="4357" max="4357" width="4.44140625" style="579" customWidth="1"/>
    <col min="4358" max="4358" width="10.77734375" style="579" customWidth="1"/>
    <col min="4359" max="4359" width="1.88671875" style="579" bestFit="1" customWidth="1"/>
    <col min="4360" max="4360" width="5" style="579" customWidth="1"/>
    <col min="4361" max="4361" width="1.88671875" style="579" bestFit="1" customWidth="1"/>
    <col min="4362" max="4362" width="4" style="579" customWidth="1"/>
    <col min="4363" max="4363" width="2.33203125" style="579" customWidth="1"/>
    <col min="4364" max="4364" width="3.21875" style="579" customWidth="1"/>
    <col min="4365" max="4365" width="2.33203125" style="579" customWidth="1"/>
    <col min="4366" max="4366" width="9.109375" style="579" customWidth="1"/>
    <col min="4367" max="4605" width="8.88671875" style="579"/>
    <col min="4606" max="4607" width="9.77734375" style="579" customWidth="1"/>
    <col min="4608" max="4608" width="12.88671875" style="579" customWidth="1"/>
    <col min="4609" max="4611" width="13.88671875" style="579" customWidth="1"/>
    <col min="4612" max="4612" width="22.21875" style="579" customWidth="1"/>
    <col min="4613" max="4613" width="4.44140625" style="579" customWidth="1"/>
    <col min="4614" max="4614" width="10.77734375" style="579" customWidth="1"/>
    <col min="4615" max="4615" width="1.88671875" style="579" bestFit="1" customWidth="1"/>
    <col min="4616" max="4616" width="5" style="579" customWidth="1"/>
    <col min="4617" max="4617" width="1.88671875" style="579" bestFit="1" customWidth="1"/>
    <col min="4618" max="4618" width="4" style="579" customWidth="1"/>
    <col min="4619" max="4619" width="2.33203125" style="579" customWidth="1"/>
    <col min="4620" max="4620" width="3.21875" style="579" customWidth="1"/>
    <col min="4621" max="4621" width="2.33203125" style="579" customWidth="1"/>
    <col min="4622" max="4622" width="9.109375" style="579" customWidth="1"/>
    <col min="4623" max="4861" width="8.88671875" style="579"/>
    <col min="4862" max="4863" width="9.77734375" style="579" customWidth="1"/>
    <col min="4864" max="4864" width="12.88671875" style="579" customWidth="1"/>
    <col min="4865" max="4867" width="13.88671875" style="579" customWidth="1"/>
    <col min="4868" max="4868" width="22.21875" style="579" customWidth="1"/>
    <col min="4869" max="4869" width="4.44140625" style="579" customWidth="1"/>
    <col min="4870" max="4870" width="10.77734375" style="579" customWidth="1"/>
    <col min="4871" max="4871" width="1.88671875" style="579" bestFit="1" customWidth="1"/>
    <col min="4872" max="4872" width="5" style="579" customWidth="1"/>
    <col min="4873" max="4873" width="1.88671875" style="579" bestFit="1" customWidth="1"/>
    <col min="4874" max="4874" width="4" style="579" customWidth="1"/>
    <col min="4875" max="4875" width="2.33203125" style="579" customWidth="1"/>
    <col min="4876" max="4876" width="3.21875" style="579" customWidth="1"/>
    <col min="4877" max="4877" width="2.33203125" style="579" customWidth="1"/>
    <col min="4878" max="4878" width="9.109375" style="579" customWidth="1"/>
    <col min="4879" max="5117" width="8.88671875" style="579"/>
    <col min="5118" max="5119" width="9.77734375" style="579" customWidth="1"/>
    <col min="5120" max="5120" width="12.88671875" style="579" customWidth="1"/>
    <col min="5121" max="5123" width="13.88671875" style="579" customWidth="1"/>
    <col min="5124" max="5124" width="22.21875" style="579" customWidth="1"/>
    <col min="5125" max="5125" width="4.44140625" style="579" customWidth="1"/>
    <col min="5126" max="5126" width="10.77734375" style="579" customWidth="1"/>
    <col min="5127" max="5127" width="1.88671875" style="579" bestFit="1" customWidth="1"/>
    <col min="5128" max="5128" width="5" style="579" customWidth="1"/>
    <col min="5129" max="5129" width="1.88671875" style="579" bestFit="1" customWidth="1"/>
    <col min="5130" max="5130" width="4" style="579" customWidth="1"/>
    <col min="5131" max="5131" width="2.33203125" style="579" customWidth="1"/>
    <col min="5132" max="5132" width="3.21875" style="579" customWidth="1"/>
    <col min="5133" max="5133" width="2.33203125" style="579" customWidth="1"/>
    <col min="5134" max="5134" width="9.109375" style="579" customWidth="1"/>
    <col min="5135" max="5373" width="8.88671875" style="579"/>
    <col min="5374" max="5375" width="9.77734375" style="579" customWidth="1"/>
    <col min="5376" max="5376" width="12.88671875" style="579" customWidth="1"/>
    <col min="5377" max="5379" width="13.88671875" style="579" customWidth="1"/>
    <col min="5380" max="5380" width="22.21875" style="579" customWidth="1"/>
    <col min="5381" max="5381" width="4.44140625" style="579" customWidth="1"/>
    <col min="5382" max="5382" width="10.77734375" style="579" customWidth="1"/>
    <col min="5383" max="5383" width="1.88671875" style="579" bestFit="1" customWidth="1"/>
    <col min="5384" max="5384" width="5" style="579" customWidth="1"/>
    <col min="5385" max="5385" width="1.88671875" style="579" bestFit="1" customWidth="1"/>
    <col min="5386" max="5386" width="4" style="579" customWidth="1"/>
    <col min="5387" max="5387" width="2.33203125" style="579" customWidth="1"/>
    <col min="5388" max="5388" width="3.21875" style="579" customWidth="1"/>
    <col min="5389" max="5389" width="2.33203125" style="579" customWidth="1"/>
    <col min="5390" max="5390" width="9.109375" style="579" customWidth="1"/>
    <col min="5391" max="5629" width="8.88671875" style="579"/>
    <col min="5630" max="5631" width="9.77734375" style="579" customWidth="1"/>
    <col min="5632" max="5632" width="12.88671875" style="579" customWidth="1"/>
    <col min="5633" max="5635" width="13.88671875" style="579" customWidth="1"/>
    <col min="5636" max="5636" width="22.21875" style="579" customWidth="1"/>
    <col min="5637" max="5637" width="4.44140625" style="579" customWidth="1"/>
    <col min="5638" max="5638" width="10.77734375" style="579" customWidth="1"/>
    <col min="5639" max="5639" width="1.88671875" style="579" bestFit="1" customWidth="1"/>
    <col min="5640" max="5640" width="5" style="579" customWidth="1"/>
    <col min="5641" max="5641" width="1.88671875" style="579" bestFit="1" customWidth="1"/>
    <col min="5642" max="5642" width="4" style="579" customWidth="1"/>
    <col min="5643" max="5643" width="2.33203125" style="579" customWidth="1"/>
    <col min="5644" max="5644" width="3.21875" style="579" customWidth="1"/>
    <col min="5645" max="5645" width="2.33203125" style="579" customWidth="1"/>
    <col min="5646" max="5646" width="9.109375" style="579" customWidth="1"/>
    <col min="5647" max="5885" width="8.88671875" style="579"/>
    <col min="5886" max="5887" width="9.77734375" style="579" customWidth="1"/>
    <col min="5888" max="5888" width="12.88671875" style="579" customWidth="1"/>
    <col min="5889" max="5891" width="13.88671875" style="579" customWidth="1"/>
    <col min="5892" max="5892" width="22.21875" style="579" customWidth="1"/>
    <col min="5893" max="5893" width="4.44140625" style="579" customWidth="1"/>
    <col min="5894" max="5894" width="10.77734375" style="579" customWidth="1"/>
    <col min="5895" max="5895" width="1.88671875" style="579" bestFit="1" customWidth="1"/>
    <col min="5896" max="5896" width="5" style="579" customWidth="1"/>
    <col min="5897" max="5897" width="1.88671875" style="579" bestFit="1" customWidth="1"/>
    <col min="5898" max="5898" width="4" style="579" customWidth="1"/>
    <col min="5899" max="5899" width="2.33203125" style="579" customWidth="1"/>
    <col min="5900" max="5900" width="3.21875" style="579" customWidth="1"/>
    <col min="5901" max="5901" width="2.33203125" style="579" customWidth="1"/>
    <col min="5902" max="5902" width="9.109375" style="579" customWidth="1"/>
    <col min="5903" max="6141" width="8.88671875" style="579"/>
    <col min="6142" max="6143" width="9.77734375" style="579" customWidth="1"/>
    <col min="6144" max="6144" width="12.88671875" style="579" customWidth="1"/>
    <col min="6145" max="6147" width="13.88671875" style="579" customWidth="1"/>
    <col min="6148" max="6148" width="22.21875" style="579" customWidth="1"/>
    <col min="6149" max="6149" width="4.44140625" style="579" customWidth="1"/>
    <col min="6150" max="6150" width="10.77734375" style="579" customWidth="1"/>
    <col min="6151" max="6151" width="1.88671875" style="579" bestFit="1" customWidth="1"/>
    <col min="6152" max="6152" width="5" style="579" customWidth="1"/>
    <col min="6153" max="6153" width="1.88671875" style="579" bestFit="1" customWidth="1"/>
    <col min="6154" max="6154" width="4" style="579" customWidth="1"/>
    <col min="6155" max="6155" width="2.33203125" style="579" customWidth="1"/>
    <col min="6156" max="6156" width="3.21875" style="579" customWidth="1"/>
    <col min="6157" max="6157" width="2.33203125" style="579" customWidth="1"/>
    <col min="6158" max="6158" width="9.109375" style="579" customWidth="1"/>
    <col min="6159" max="6397" width="8.88671875" style="579"/>
    <col min="6398" max="6399" width="9.77734375" style="579" customWidth="1"/>
    <col min="6400" max="6400" width="12.88671875" style="579" customWidth="1"/>
    <col min="6401" max="6403" width="13.88671875" style="579" customWidth="1"/>
    <col min="6404" max="6404" width="22.21875" style="579" customWidth="1"/>
    <col min="6405" max="6405" width="4.44140625" style="579" customWidth="1"/>
    <col min="6406" max="6406" width="10.77734375" style="579" customWidth="1"/>
    <col min="6407" max="6407" width="1.88671875" style="579" bestFit="1" customWidth="1"/>
    <col min="6408" max="6408" width="5" style="579" customWidth="1"/>
    <col min="6409" max="6409" width="1.88671875" style="579" bestFit="1" customWidth="1"/>
    <col min="6410" max="6410" width="4" style="579" customWidth="1"/>
    <col min="6411" max="6411" width="2.33203125" style="579" customWidth="1"/>
    <col min="6412" max="6412" width="3.21875" style="579" customWidth="1"/>
    <col min="6413" max="6413" width="2.33203125" style="579" customWidth="1"/>
    <col min="6414" max="6414" width="9.109375" style="579" customWidth="1"/>
    <col min="6415" max="6653" width="8.88671875" style="579"/>
    <col min="6654" max="6655" width="9.77734375" style="579" customWidth="1"/>
    <col min="6656" max="6656" width="12.88671875" style="579" customWidth="1"/>
    <col min="6657" max="6659" width="13.88671875" style="579" customWidth="1"/>
    <col min="6660" max="6660" width="22.21875" style="579" customWidth="1"/>
    <col min="6661" max="6661" width="4.44140625" style="579" customWidth="1"/>
    <col min="6662" max="6662" width="10.77734375" style="579" customWidth="1"/>
    <col min="6663" max="6663" width="1.88671875" style="579" bestFit="1" customWidth="1"/>
    <col min="6664" max="6664" width="5" style="579" customWidth="1"/>
    <col min="6665" max="6665" width="1.88671875" style="579" bestFit="1" customWidth="1"/>
    <col min="6666" max="6666" width="4" style="579" customWidth="1"/>
    <col min="6667" max="6667" width="2.33203125" style="579" customWidth="1"/>
    <col min="6668" max="6668" width="3.21875" style="579" customWidth="1"/>
    <col min="6669" max="6669" width="2.33203125" style="579" customWidth="1"/>
    <col min="6670" max="6670" width="9.109375" style="579" customWidth="1"/>
    <col min="6671" max="6909" width="8.88671875" style="579"/>
    <col min="6910" max="6911" width="9.77734375" style="579" customWidth="1"/>
    <col min="6912" max="6912" width="12.88671875" style="579" customWidth="1"/>
    <col min="6913" max="6915" width="13.88671875" style="579" customWidth="1"/>
    <col min="6916" max="6916" width="22.21875" style="579" customWidth="1"/>
    <col min="6917" max="6917" width="4.44140625" style="579" customWidth="1"/>
    <col min="6918" max="6918" width="10.77734375" style="579" customWidth="1"/>
    <col min="6919" max="6919" width="1.88671875" style="579" bestFit="1" customWidth="1"/>
    <col min="6920" max="6920" width="5" style="579" customWidth="1"/>
    <col min="6921" max="6921" width="1.88671875" style="579" bestFit="1" customWidth="1"/>
    <col min="6922" max="6922" width="4" style="579" customWidth="1"/>
    <col min="6923" max="6923" width="2.33203125" style="579" customWidth="1"/>
    <col min="6924" max="6924" width="3.21875" style="579" customWidth="1"/>
    <col min="6925" max="6925" width="2.33203125" style="579" customWidth="1"/>
    <col min="6926" max="6926" width="9.109375" style="579" customWidth="1"/>
    <col min="6927" max="7165" width="8.88671875" style="579"/>
    <col min="7166" max="7167" width="9.77734375" style="579" customWidth="1"/>
    <col min="7168" max="7168" width="12.88671875" style="579" customWidth="1"/>
    <col min="7169" max="7171" width="13.88671875" style="579" customWidth="1"/>
    <col min="7172" max="7172" width="22.21875" style="579" customWidth="1"/>
    <col min="7173" max="7173" width="4.44140625" style="579" customWidth="1"/>
    <col min="7174" max="7174" width="10.77734375" style="579" customWidth="1"/>
    <col min="7175" max="7175" width="1.88671875" style="579" bestFit="1" customWidth="1"/>
    <col min="7176" max="7176" width="5" style="579" customWidth="1"/>
    <col min="7177" max="7177" width="1.88671875" style="579" bestFit="1" customWidth="1"/>
    <col min="7178" max="7178" width="4" style="579" customWidth="1"/>
    <col min="7179" max="7179" width="2.33203125" style="579" customWidth="1"/>
    <col min="7180" max="7180" width="3.21875" style="579" customWidth="1"/>
    <col min="7181" max="7181" width="2.33203125" style="579" customWidth="1"/>
    <col min="7182" max="7182" width="9.109375" style="579" customWidth="1"/>
    <col min="7183" max="7421" width="8.88671875" style="579"/>
    <col min="7422" max="7423" width="9.77734375" style="579" customWidth="1"/>
    <col min="7424" max="7424" width="12.88671875" style="579" customWidth="1"/>
    <col min="7425" max="7427" width="13.88671875" style="579" customWidth="1"/>
    <col min="7428" max="7428" width="22.21875" style="579" customWidth="1"/>
    <col min="7429" max="7429" width="4.44140625" style="579" customWidth="1"/>
    <col min="7430" max="7430" width="10.77734375" style="579" customWidth="1"/>
    <col min="7431" max="7431" width="1.88671875" style="579" bestFit="1" customWidth="1"/>
    <col min="7432" max="7432" width="5" style="579" customWidth="1"/>
    <col min="7433" max="7433" width="1.88671875" style="579" bestFit="1" customWidth="1"/>
    <col min="7434" max="7434" width="4" style="579" customWidth="1"/>
    <col min="7435" max="7435" width="2.33203125" style="579" customWidth="1"/>
    <col min="7436" max="7436" width="3.21875" style="579" customWidth="1"/>
    <col min="7437" max="7437" width="2.33203125" style="579" customWidth="1"/>
    <col min="7438" max="7438" width="9.109375" style="579" customWidth="1"/>
    <col min="7439" max="7677" width="8.88671875" style="579"/>
    <col min="7678" max="7679" width="9.77734375" style="579" customWidth="1"/>
    <col min="7680" max="7680" width="12.88671875" style="579" customWidth="1"/>
    <col min="7681" max="7683" width="13.88671875" style="579" customWidth="1"/>
    <col min="7684" max="7684" width="22.21875" style="579" customWidth="1"/>
    <col min="7685" max="7685" width="4.44140625" style="579" customWidth="1"/>
    <col min="7686" max="7686" width="10.77734375" style="579" customWidth="1"/>
    <col min="7687" max="7687" width="1.88671875" style="579" bestFit="1" customWidth="1"/>
    <col min="7688" max="7688" width="5" style="579" customWidth="1"/>
    <col min="7689" max="7689" width="1.88671875" style="579" bestFit="1" customWidth="1"/>
    <col min="7690" max="7690" width="4" style="579" customWidth="1"/>
    <col min="7691" max="7691" width="2.33203125" style="579" customWidth="1"/>
    <col min="7692" max="7692" width="3.21875" style="579" customWidth="1"/>
    <col min="7693" max="7693" width="2.33203125" style="579" customWidth="1"/>
    <col min="7694" max="7694" width="9.109375" style="579" customWidth="1"/>
    <col min="7695" max="7933" width="8.88671875" style="579"/>
    <col min="7934" max="7935" width="9.77734375" style="579" customWidth="1"/>
    <col min="7936" max="7936" width="12.88671875" style="579" customWidth="1"/>
    <col min="7937" max="7939" width="13.88671875" style="579" customWidth="1"/>
    <col min="7940" max="7940" width="22.21875" style="579" customWidth="1"/>
    <col min="7941" max="7941" width="4.44140625" style="579" customWidth="1"/>
    <col min="7942" max="7942" width="10.77734375" style="579" customWidth="1"/>
    <col min="7943" max="7943" width="1.88671875" style="579" bestFit="1" customWidth="1"/>
    <col min="7944" max="7944" width="5" style="579" customWidth="1"/>
    <col min="7945" max="7945" width="1.88671875" style="579" bestFit="1" customWidth="1"/>
    <col min="7946" max="7946" width="4" style="579" customWidth="1"/>
    <col min="7947" max="7947" width="2.33203125" style="579" customWidth="1"/>
    <col min="7948" max="7948" width="3.21875" style="579" customWidth="1"/>
    <col min="7949" max="7949" width="2.33203125" style="579" customWidth="1"/>
    <col min="7950" max="7950" width="9.109375" style="579" customWidth="1"/>
    <col min="7951" max="8189" width="8.88671875" style="579"/>
    <col min="8190" max="8191" width="9.77734375" style="579" customWidth="1"/>
    <col min="8192" max="8192" width="12.88671875" style="579" customWidth="1"/>
    <col min="8193" max="8195" width="13.88671875" style="579" customWidth="1"/>
    <col min="8196" max="8196" width="22.21875" style="579" customWidth="1"/>
    <col min="8197" max="8197" width="4.44140625" style="579" customWidth="1"/>
    <col min="8198" max="8198" width="10.77734375" style="579" customWidth="1"/>
    <col min="8199" max="8199" width="1.88671875" style="579" bestFit="1" customWidth="1"/>
    <col min="8200" max="8200" width="5" style="579" customWidth="1"/>
    <col min="8201" max="8201" width="1.88671875" style="579" bestFit="1" customWidth="1"/>
    <col min="8202" max="8202" width="4" style="579" customWidth="1"/>
    <col min="8203" max="8203" width="2.33203125" style="579" customWidth="1"/>
    <col min="8204" max="8204" width="3.21875" style="579" customWidth="1"/>
    <col min="8205" max="8205" width="2.33203125" style="579" customWidth="1"/>
    <col min="8206" max="8206" width="9.109375" style="579" customWidth="1"/>
    <col min="8207" max="8445" width="8.88671875" style="579"/>
    <col min="8446" max="8447" width="9.77734375" style="579" customWidth="1"/>
    <col min="8448" max="8448" width="12.88671875" style="579" customWidth="1"/>
    <col min="8449" max="8451" width="13.88671875" style="579" customWidth="1"/>
    <col min="8452" max="8452" width="22.21875" style="579" customWidth="1"/>
    <col min="8453" max="8453" width="4.44140625" style="579" customWidth="1"/>
    <col min="8454" max="8454" width="10.77734375" style="579" customWidth="1"/>
    <col min="8455" max="8455" width="1.88671875" style="579" bestFit="1" customWidth="1"/>
    <col min="8456" max="8456" width="5" style="579" customWidth="1"/>
    <col min="8457" max="8457" width="1.88671875" style="579" bestFit="1" customWidth="1"/>
    <col min="8458" max="8458" width="4" style="579" customWidth="1"/>
    <col min="8459" max="8459" width="2.33203125" style="579" customWidth="1"/>
    <col min="8460" max="8460" width="3.21875" style="579" customWidth="1"/>
    <col min="8461" max="8461" width="2.33203125" style="579" customWidth="1"/>
    <col min="8462" max="8462" width="9.109375" style="579" customWidth="1"/>
    <col min="8463" max="8701" width="8.88671875" style="579"/>
    <col min="8702" max="8703" width="9.77734375" style="579" customWidth="1"/>
    <col min="8704" max="8704" width="12.88671875" style="579" customWidth="1"/>
    <col min="8705" max="8707" width="13.88671875" style="579" customWidth="1"/>
    <col min="8708" max="8708" width="22.21875" style="579" customWidth="1"/>
    <col min="8709" max="8709" width="4.44140625" style="579" customWidth="1"/>
    <col min="8710" max="8710" width="10.77734375" style="579" customWidth="1"/>
    <col min="8711" max="8711" width="1.88671875" style="579" bestFit="1" customWidth="1"/>
    <col min="8712" max="8712" width="5" style="579" customWidth="1"/>
    <col min="8713" max="8713" width="1.88671875" style="579" bestFit="1" customWidth="1"/>
    <col min="8714" max="8714" width="4" style="579" customWidth="1"/>
    <col min="8715" max="8715" width="2.33203125" style="579" customWidth="1"/>
    <col min="8716" max="8716" width="3.21875" style="579" customWidth="1"/>
    <col min="8717" max="8717" width="2.33203125" style="579" customWidth="1"/>
    <col min="8718" max="8718" width="9.109375" style="579" customWidth="1"/>
    <col min="8719" max="8957" width="8.88671875" style="579"/>
    <col min="8958" max="8959" width="9.77734375" style="579" customWidth="1"/>
    <col min="8960" max="8960" width="12.88671875" style="579" customWidth="1"/>
    <col min="8961" max="8963" width="13.88671875" style="579" customWidth="1"/>
    <col min="8964" max="8964" width="22.21875" style="579" customWidth="1"/>
    <col min="8965" max="8965" width="4.44140625" style="579" customWidth="1"/>
    <col min="8966" max="8966" width="10.77734375" style="579" customWidth="1"/>
    <col min="8967" max="8967" width="1.88671875" style="579" bestFit="1" customWidth="1"/>
    <col min="8968" max="8968" width="5" style="579" customWidth="1"/>
    <col min="8969" max="8969" width="1.88671875" style="579" bestFit="1" customWidth="1"/>
    <col min="8970" max="8970" width="4" style="579" customWidth="1"/>
    <col min="8971" max="8971" width="2.33203125" style="579" customWidth="1"/>
    <col min="8972" max="8972" width="3.21875" style="579" customWidth="1"/>
    <col min="8973" max="8973" width="2.33203125" style="579" customWidth="1"/>
    <col min="8974" max="8974" width="9.109375" style="579" customWidth="1"/>
    <col min="8975" max="9213" width="8.88671875" style="579"/>
    <col min="9214" max="9215" width="9.77734375" style="579" customWidth="1"/>
    <col min="9216" max="9216" width="12.88671875" style="579" customWidth="1"/>
    <col min="9217" max="9219" width="13.88671875" style="579" customWidth="1"/>
    <col min="9220" max="9220" width="22.21875" style="579" customWidth="1"/>
    <col min="9221" max="9221" width="4.44140625" style="579" customWidth="1"/>
    <col min="9222" max="9222" width="10.77734375" style="579" customWidth="1"/>
    <col min="9223" max="9223" width="1.88671875" style="579" bestFit="1" customWidth="1"/>
    <col min="9224" max="9224" width="5" style="579" customWidth="1"/>
    <col min="9225" max="9225" width="1.88671875" style="579" bestFit="1" customWidth="1"/>
    <col min="9226" max="9226" width="4" style="579" customWidth="1"/>
    <col min="9227" max="9227" width="2.33203125" style="579" customWidth="1"/>
    <col min="9228" max="9228" width="3.21875" style="579" customWidth="1"/>
    <col min="9229" max="9229" width="2.33203125" style="579" customWidth="1"/>
    <col min="9230" max="9230" width="9.109375" style="579" customWidth="1"/>
    <col min="9231" max="9469" width="8.88671875" style="579"/>
    <col min="9470" max="9471" width="9.77734375" style="579" customWidth="1"/>
    <col min="9472" max="9472" width="12.88671875" style="579" customWidth="1"/>
    <col min="9473" max="9475" width="13.88671875" style="579" customWidth="1"/>
    <col min="9476" max="9476" width="22.21875" style="579" customWidth="1"/>
    <col min="9477" max="9477" width="4.44140625" style="579" customWidth="1"/>
    <col min="9478" max="9478" width="10.77734375" style="579" customWidth="1"/>
    <col min="9479" max="9479" width="1.88671875" style="579" bestFit="1" customWidth="1"/>
    <col min="9480" max="9480" width="5" style="579" customWidth="1"/>
    <col min="9481" max="9481" width="1.88671875" style="579" bestFit="1" customWidth="1"/>
    <col min="9482" max="9482" width="4" style="579" customWidth="1"/>
    <col min="9483" max="9483" width="2.33203125" style="579" customWidth="1"/>
    <col min="9484" max="9484" width="3.21875" style="579" customWidth="1"/>
    <col min="9485" max="9485" width="2.33203125" style="579" customWidth="1"/>
    <col min="9486" max="9486" width="9.109375" style="579" customWidth="1"/>
    <col min="9487" max="9725" width="8.88671875" style="579"/>
    <col min="9726" max="9727" width="9.77734375" style="579" customWidth="1"/>
    <col min="9728" max="9728" width="12.88671875" style="579" customWidth="1"/>
    <col min="9729" max="9731" width="13.88671875" style="579" customWidth="1"/>
    <col min="9732" max="9732" width="22.21875" style="579" customWidth="1"/>
    <col min="9733" max="9733" width="4.44140625" style="579" customWidth="1"/>
    <col min="9734" max="9734" width="10.77734375" style="579" customWidth="1"/>
    <col min="9735" max="9735" width="1.88671875" style="579" bestFit="1" customWidth="1"/>
    <col min="9736" max="9736" width="5" style="579" customWidth="1"/>
    <col min="9737" max="9737" width="1.88671875" style="579" bestFit="1" customWidth="1"/>
    <col min="9738" max="9738" width="4" style="579" customWidth="1"/>
    <col min="9739" max="9739" width="2.33203125" style="579" customWidth="1"/>
    <col min="9740" max="9740" width="3.21875" style="579" customWidth="1"/>
    <col min="9741" max="9741" width="2.33203125" style="579" customWidth="1"/>
    <col min="9742" max="9742" width="9.109375" style="579" customWidth="1"/>
    <col min="9743" max="9981" width="8.88671875" style="579"/>
    <col min="9982" max="9983" width="9.77734375" style="579" customWidth="1"/>
    <col min="9984" max="9984" width="12.88671875" style="579" customWidth="1"/>
    <col min="9985" max="9987" width="13.88671875" style="579" customWidth="1"/>
    <col min="9988" max="9988" width="22.21875" style="579" customWidth="1"/>
    <col min="9989" max="9989" width="4.44140625" style="579" customWidth="1"/>
    <col min="9990" max="9990" width="10.77734375" style="579" customWidth="1"/>
    <col min="9991" max="9991" width="1.88671875" style="579" bestFit="1" customWidth="1"/>
    <col min="9992" max="9992" width="5" style="579" customWidth="1"/>
    <col min="9993" max="9993" width="1.88671875" style="579" bestFit="1" customWidth="1"/>
    <col min="9994" max="9994" width="4" style="579" customWidth="1"/>
    <col min="9995" max="9995" width="2.33203125" style="579" customWidth="1"/>
    <col min="9996" max="9996" width="3.21875" style="579" customWidth="1"/>
    <col min="9997" max="9997" width="2.33203125" style="579" customWidth="1"/>
    <col min="9998" max="9998" width="9.109375" style="579" customWidth="1"/>
    <col min="9999" max="10237" width="8.88671875" style="579"/>
    <col min="10238" max="10239" width="9.77734375" style="579" customWidth="1"/>
    <col min="10240" max="10240" width="12.88671875" style="579" customWidth="1"/>
    <col min="10241" max="10243" width="13.88671875" style="579" customWidth="1"/>
    <col min="10244" max="10244" width="22.21875" style="579" customWidth="1"/>
    <col min="10245" max="10245" width="4.44140625" style="579" customWidth="1"/>
    <col min="10246" max="10246" width="10.77734375" style="579" customWidth="1"/>
    <col min="10247" max="10247" width="1.88671875" style="579" bestFit="1" customWidth="1"/>
    <col min="10248" max="10248" width="5" style="579" customWidth="1"/>
    <col min="10249" max="10249" width="1.88671875" style="579" bestFit="1" customWidth="1"/>
    <col min="10250" max="10250" width="4" style="579" customWidth="1"/>
    <col min="10251" max="10251" width="2.33203125" style="579" customWidth="1"/>
    <col min="10252" max="10252" width="3.21875" style="579" customWidth="1"/>
    <col min="10253" max="10253" width="2.33203125" style="579" customWidth="1"/>
    <col min="10254" max="10254" width="9.109375" style="579" customWidth="1"/>
    <col min="10255" max="10493" width="8.88671875" style="579"/>
    <col min="10494" max="10495" width="9.77734375" style="579" customWidth="1"/>
    <col min="10496" max="10496" width="12.88671875" style="579" customWidth="1"/>
    <col min="10497" max="10499" width="13.88671875" style="579" customWidth="1"/>
    <col min="10500" max="10500" width="22.21875" style="579" customWidth="1"/>
    <col min="10501" max="10501" width="4.44140625" style="579" customWidth="1"/>
    <col min="10502" max="10502" width="10.77734375" style="579" customWidth="1"/>
    <col min="10503" max="10503" width="1.88671875" style="579" bestFit="1" customWidth="1"/>
    <col min="10504" max="10504" width="5" style="579" customWidth="1"/>
    <col min="10505" max="10505" width="1.88671875" style="579" bestFit="1" customWidth="1"/>
    <col min="10506" max="10506" width="4" style="579" customWidth="1"/>
    <col min="10507" max="10507" width="2.33203125" style="579" customWidth="1"/>
    <col min="10508" max="10508" width="3.21875" style="579" customWidth="1"/>
    <col min="10509" max="10509" width="2.33203125" style="579" customWidth="1"/>
    <col min="10510" max="10510" width="9.109375" style="579" customWidth="1"/>
    <col min="10511" max="10749" width="8.88671875" style="579"/>
    <col min="10750" max="10751" width="9.77734375" style="579" customWidth="1"/>
    <col min="10752" max="10752" width="12.88671875" style="579" customWidth="1"/>
    <col min="10753" max="10755" width="13.88671875" style="579" customWidth="1"/>
    <col min="10756" max="10756" width="22.21875" style="579" customWidth="1"/>
    <col min="10757" max="10757" width="4.44140625" style="579" customWidth="1"/>
    <col min="10758" max="10758" width="10.77734375" style="579" customWidth="1"/>
    <col min="10759" max="10759" width="1.88671875" style="579" bestFit="1" customWidth="1"/>
    <col min="10760" max="10760" width="5" style="579" customWidth="1"/>
    <col min="10761" max="10761" width="1.88671875" style="579" bestFit="1" customWidth="1"/>
    <col min="10762" max="10762" width="4" style="579" customWidth="1"/>
    <col min="10763" max="10763" width="2.33203125" style="579" customWidth="1"/>
    <col min="10764" max="10764" width="3.21875" style="579" customWidth="1"/>
    <col min="10765" max="10765" width="2.33203125" style="579" customWidth="1"/>
    <col min="10766" max="10766" width="9.109375" style="579" customWidth="1"/>
    <col min="10767" max="11005" width="8.88671875" style="579"/>
    <col min="11006" max="11007" width="9.77734375" style="579" customWidth="1"/>
    <col min="11008" max="11008" width="12.88671875" style="579" customWidth="1"/>
    <col min="11009" max="11011" width="13.88671875" style="579" customWidth="1"/>
    <col min="11012" max="11012" width="22.21875" style="579" customWidth="1"/>
    <col min="11013" max="11013" width="4.44140625" style="579" customWidth="1"/>
    <col min="11014" max="11014" width="10.77734375" style="579" customWidth="1"/>
    <col min="11015" max="11015" width="1.88671875" style="579" bestFit="1" customWidth="1"/>
    <col min="11016" max="11016" width="5" style="579" customWidth="1"/>
    <col min="11017" max="11017" width="1.88671875" style="579" bestFit="1" customWidth="1"/>
    <col min="11018" max="11018" width="4" style="579" customWidth="1"/>
    <col min="11019" max="11019" width="2.33203125" style="579" customWidth="1"/>
    <col min="11020" max="11020" width="3.21875" style="579" customWidth="1"/>
    <col min="11021" max="11021" width="2.33203125" style="579" customWidth="1"/>
    <col min="11022" max="11022" width="9.109375" style="579" customWidth="1"/>
    <col min="11023" max="11261" width="8.88671875" style="579"/>
    <col min="11262" max="11263" width="9.77734375" style="579" customWidth="1"/>
    <col min="11264" max="11264" width="12.88671875" style="579" customWidth="1"/>
    <col min="11265" max="11267" width="13.88671875" style="579" customWidth="1"/>
    <col min="11268" max="11268" width="22.21875" style="579" customWidth="1"/>
    <col min="11269" max="11269" width="4.44140625" style="579" customWidth="1"/>
    <col min="11270" max="11270" width="10.77734375" style="579" customWidth="1"/>
    <col min="11271" max="11271" width="1.88671875" style="579" bestFit="1" customWidth="1"/>
    <col min="11272" max="11272" width="5" style="579" customWidth="1"/>
    <col min="11273" max="11273" width="1.88671875" style="579" bestFit="1" customWidth="1"/>
    <col min="11274" max="11274" width="4" style="579" customWidth="1"/>
    <col min="11275" max="11275" width="2.33203125" style="579" customWidth="1"/>
    <col min="11276" max="11276" width="3.21875" style="579" customWidth="1"/>
    <col min="11277" max="11277" width="2.33203125" style="579" customWidth="1"/>
    <col min="11278" max="11278" width="9.109375" style="579" customWidth="1"/>
    <col min="11279" max="11517" width="8.88671875" style="579"/>
    <col min="11518" max="11519" width="9.77734375" style="579" customWidth="1"/>
    <col min="11520" max="11520" width="12.88671875" style="579" customWidth="1"/>
    <col min="11521" max="11523" width="13.88671875" style="579" customWidth="1"/>
    <col min="11524" max="11524" width="22.21875" style="579" customWidth="1"/>
    <col min="11525" max="11525" width="4.44140625" style="579" customWidth="1"/>
    <col min="11526" max="11526" width="10.77734375" style="579" customWidth="1"/>
    <col min="11527" max="11527" width="1.88671875" style="579" bestFit="1" customWidth="1"/>
    <col min="11528" max="11528" width="5" style="579" customWidth="1"/>
    <col min="11529" max="11529" width="1.88671875" style="579" bestFit="1" customWidth="1"/>
    <col min="11530" max="11530" width="4" style="579" customWidth="1"/>
    <col min="11531" max="11531" width="2.33203125" style="579" customWidth="1"/>
    <col min="11532" max="11532" width="3.21875" style="579" customWidth="1"/>
    <col min="11533" max="11533" width="2.33203125" style="579" customWidth="1"/>
    <col min="11534" max="11534" width="9.109375" style="579" customWidth="1"/>
    <col min="11535" max="11773" width="8.88671875" style="579"/>
    <col min="11774" max="11775" width="9.77734375" style="579" customWidth="1"/>
    <col min="11776" max="11776" width="12.88671875" style="579" customWidth="1"/>
    <col min="11777" max="11779" width="13.88671875" style="579" customWidth="1"/>
    <col min="11780" max="11780" width="22.21875" style="579" customWidth="1"/>
    <col min="11781" max="11781" width="4.44140625" style="579" customWidth="1"/>
    <col min="11782" max="11782" width="10.77734375" style="579" customWidth="1"/>
    <col min="11783" max="11783" width="1.88671875" style="579" bestFit="1" customWidth="1"/>
    <col min="11784" max="11784" width="5" style="579" customWidth="1"/>
    <col min="11785" max="11785" width="1.88671875" style="579" bestFit="1" customWidth="1"/>
    <col min="11786" max="11786" width="4" style="579" customWidth="1"/>
    <col min="11787" max="11787" width="2.33203125" style="579" customWidth="1"/>
    <col min="11788" max="11788" width="3.21875" style="579" customWidth="1"/>
    <col min="11789" max="11789" width="2.33203125" style="579" customWidth="1"/>
    <col min="11790" max="11790" width="9.109375" style="579" customWidth="1"/>
    <col min="11791" max="12029" width="8.88671875" style="579"/>
    <col min="12030" max="12031" width="9.77734375" style="579" customWidth="1"/>
    <col min="12032" max="12032" width="12.88671875" style="579" customWidth="1"/>
    <col min="12033" max="12035" width="13.88671875" style="579" customWidth="1"/>
    <col min="12036" max="12036" width="22.21875" style="579" customWidth="1"/>
    <col min="12037" max="12037" width="4.44140625" style="579" customWidth="1"/>
    <col min="12038" max="12038" width="10.77734375" style="579" customWidth="1"/>
    <col min="12039" max="12039" width="1.88671875" style="579" bestFit="1" customWidth="1"/>
    <col min="12040" max="12040" width="5" style="579" customWidth="1"/>
    <col min="12041" max="12041" width="1.88671875" style="579" bestFit="1" customWidth="1"/>
    <col min="12042" max="12042" width="4" style="579" customWidth="1"/>
    <col min="12043" max="12043" width="2.33203125" style="579" customWidth="1"/>
    <col min="12044" max="12044" width="3.21875" style="579" customWidth="1"/>
    <col min="12045" max="12045" width="2.33203125" style="579" customWidth="1"/>
    <col min="12046" max="12046" width="9.109375" style="579" customWidth="1"/>
    <col min="12047" max="12285" width="8.88671875" style="579"/>
    <col min="12286" max="12287" width="9.77734375" style="579" customWidth="1"/>
    <col min="12288" max="12288" width="12.88671875" style="579" customWidth="1"/>
    <col min="12289" max="12291" width="13.88671875" style="579" customWidth="1"/>
    <col min="12292" max="12292" width="22.21875" style="579" customWidth="1"/>
    <col min="12293" max="12293" width="4.44140625" style="579" customWidth="1"/>
    <col min="12294" max="12294" width="10.77734375" style="579" customWidth="1"/>
    <col min="12295" max="12295" width="1.88671875" style="579" bestFit="1" customWidth="1"/>
    <col min="12296" max="12296" width="5" style="579" customWidth="1"/>
    <col min="12297" max="12297" width="1.88671875" style="579" bestFit="1" customWidth="1"/>
    <col min="12298" max="12298" width="4" style="579" customWidth="1"/>
    <col min="12299" max="12299" width="2.33203125" style="579" customWidth="1"/>
    <col min="12300" max="12300" width="3.21875" style="579" customWidth="1"/>
    <col min="12301" max="12301" width="2.33203125" style="579" customWidth="1"/>
    <col min="12302" max="12302" width="9.109375" style="579" customWidth="1"/>
    <col min="12303" max="12541" width="8.88671875" style="579"/>
    <col min="12542" max="12543" width="9.77734375" style="579" customWidth="1"/>
    <col min="12544" max="12544" width="12.88671875" style="579" customWidth="1"/>
    <col min="12545" max="12547" width="13.88671875" style="579" customWidth="1"/>
    <col min="12548" max="12548" width="22.21875" style="579" customWidth="1"/>
    <col min="12549" max="12549" width="4.44140625" style="579" customWidth="1"/>
    <col min="12550" max="12550" width="10.77734375" style="579" customWidth="1"/>
    <col min="12551" max="12551" width="1.88671875" style="579" bestFit="1" customWidth="1"/>
    <col min="12552" max="12552" width="5" style="579" customWidth="1"/>
    <col min="12553" max="12553" width="1.88671875" style="579" bestFit="1" customWidth="1"/>
    <col min="12554" max="12554" width="4" style="579" customWidth="1"/>
    <col min="12555" max="12555" width="2.33203125" style="579" customWidth="1"/>
    <col min="12556" max="12556" width="3.21875" style="579" customWidth="1"/>
    <col min="12557" max="12557" width="2.33203125" style="579" customWidth="1"/>
    <col min="12558" max="12558" width="9.109375" style="579" customWidth="1"/>
    <col min="12559" max="12797" width="8.88671875" style="579"/>
    <col min="12798" max="12799" width="9.77734375" style="579" customWidth="1"/>
    <col min="12800" max="12800" width="12.88671875" style="579" customWidth="1"/>
    <col min="12801" max="12803" width="13.88671875" style="579" customWidth="1"/>
    <col min="12804" max="12804" width="22.21875" style="579" customWidth="1"/>
    <col min="12805" max="12805" width="4.44140625" style="579" customWidth="1"/>
    <col min="12806" max="12806" width="10.77734375" style="579" customWidth="1"/>
    <col min="12807" max="12807" width="1.88671875" style="579" bestFit="1" customWidth="1"/>
    <col min="12808" max="12808" width="5" style="579" customWidth="1"/>
    <col min="12809" max="12809" width="1.88671875" style="579" bestFit="1" customWidth="1"/>
    <col min="12810" max="12810" width="4" style="579" customWidth="1"/>
    <col min="12811" max="12811" width="2.33203125" style="579" customWidth="1"/>
    <col min="12812" max="12812" width="3.21875" style="579" customWidth="1"/>
    <col min="12813" max="12813" width="2.33203125" style="579" customWidth="1"/>
    <col min="12814" max="12814" width="9.109375" style="579" customWidth="1"/>
    <col min="12815" max="13053" width="8.88671875" style="579"/>
    <col min="13054" max="13055" width="9.77734375" style="579" customWidth="1"/>
    <col min="13056" max="13056" width="12.88671875" style="579" customWidth="1"/>
    <col min="13057" max="13059" width="13.88671875" style="579" customWidth="1"/>
    <col min="13060" max="13060" width="22.21875" style="579" customWidth="1"/>
    <col min="13061" max="13061" width="4.44140625" style="579" customWidth="1"/>
    <col min="13062" max="13062" width="10.77734375" style="579" customWidth="1"/>
    <col min="13063" max="13063" width="1.88671875" style="579" bestFit="1" customWidth="1"/>
    <col min="13064" max="13064" width="5" style="579" customWidth="1"/>
    <col min="13065" max="13065" width="1.88671875" style="579" bestFit="1" customWidth="1"/>
    <col min="13066" max="13066" width="4" style="579" customWidth="1"/>
    <col min="13067" max="13067" width="2.33203125" style="579" customWidth="1"/>
    <col min="13068" max="13068" width="3.21875" style="579" customWidth="1"/>
    <col min="13069" max="13069" width="2.33203125" style="579" customWidth="1"/>
    <col min="13070" max="13070" width="9.109375" style="579" customWidth="1"/>
    <col min="13071" max="13309" width="8.88671875" style="579"/>
    <col min="13310" max="13311" width="9.77734375" style="579" customWidth="1"/>
    <col min="13312" max="13312" width="12.88671875" style="579" customWidth="1"/>
    <col min="13313" max="13315" width="13.88671875" style="579" customWidth="1"/>
    <col min="13316" max="13316" width="22.21875" style="579" customWidth="1"/>
    <col min="13317" max="13317" width="4.44140625" style="579" customWidth="1"/>
    <col min="13318" max="13318" width="10.77734375" style="579" customWidth="1"/>
    <col min="13319" max="13319" width="1.88671875" style="579" bestFit="1" customWidth="1"/>
    <col min="13320" max="13320" width="5" style="579" customWidth="1"/>
    <col min="13321" max="13321" width="1.88671875" style="579" bestFit="1" customWidth="1"/>
    <col min="13322" max="13322" width="4" style="579" customWidth="1"/>
    <col min="13323" max="13323" width="2.33203125" style="579" customWidth="1"/>
    <col min="13324" max="13324" width="3.21875" style="579" customWidth="1"/>
    <col min="13325" max="13325" width="2.33203125" style="579" customWidth="1"/>
    <col min="13326" max="13326" width="9.109375" style="579" customWidth="1"/>
    <col min="13327" max="13565" width="8.88671875" style="579"/>
    <col min="13566" max="13567" width="9.77734375" style="579" customWidth="1"/>
    <col min="13568" max="13568" width="12.88671875" style="579" customWidth="1"/>
    <col min="13569" max="13571" width="13.88671875" style="579" customWidth="1"/>
    <col min="13572" max="13572" width="22.21875" style="579" customWidth="1"/>
    <col min="13573" max="13573" width="4.44140625" style="579" customWidth="1"/>
    <col min="13574" max="13574" width="10.77734375" style="579" customWidth="1"/>
    <col min="13575" max="13575" width="1.88671875" style="579" bestFit="1" customWidth="1"/>
    <col min="13576" max="13576" width="5" style="579" customWidth="1"/>
    <col min="13577" max="13577" width="1.88671875" style="579" bestFit="1" customWidth="1"/>
    <col min="13578" max="13578" width="4" style="579" customWidth="1"/>
    <col min="13579" max="13579" width="2.33203125" style="579" customWidth="1"/>
    <col min="13580" max="13580" width="3.21875" style="579" customWidth="1"/>
    <col min="13581" max="13581" width="2.33203125" style="579" customWidth="1"/>
    <col min="13582" max="13582" width="9.109375" style="579" customWidth="1"/>
    <col min="13583" max="13821" width="8.88671875" style="579"/>
    <col min="13822" max="13823" width="9.77734375" style="579" customWidth="1"/>
    <col min="13824" max="13824" width="12.88671875" style="579" customWidth="1"/>
    <col min="13825" max="13827" width="13.88671875" style="579" customWidth="1"/>
    <col min="13828" max="13828" width="22.21875" style="579" customWidth="1"/>
    <col min="13829" max="13829" width="4.44140625" style="579" customWidth="1"/>
    <col min="13830" max="13830" width="10.77734375" style="579" customWidth="1"/>
    <col min="13831" max="13831" width="1.88671875" style="579" bestFit="1" customWidth="1"/>
    <col min="13832" max="13832" width="5" style="579" customWidth="1"/>
    <col min="13833" max="13833" width="1.88671875" style="579" bestFit="1" customWidth="1"/>
    <col min="13834" max="13834" width="4" style="579" customWidth="1"/>
    <col min="13835" max="13835" width="2.33203125" style="579" customWidth="1"/>
    <col min="13836" max="13836" width="3.21875" style="579" customWidth="1"/>
    <col min="13837" max="13837" width="2.33203125" style="579" customWidth="1"/>
    <col min="13838" max="13838" width="9.109375" style="579" customWidth="1"/>
    <col min="13839" max="14077" width="8.88671875" style="579"/>
    <col min="14078" max="14079" width="9.77734375" style="579" customWidth="1"/>
    <col min="14080" max="14080" width="12.88671875" style="579" customWidth="1"/>
    <col min="14081" max="14083" width="13.88671875" style="579" customWidth="1"/>
    <col min="14084" max="14084" width="22.21875" style="579" customWidth="1"/>
    <col min="14085" max="14085" width="4.44140625" style="579" customWidth="1"/>
    <col min="14086" max="14086" width="10.77734375" style="579" customWidth="1"/>
    <col min="14087" max="14087" width="1.88671875" style="579" bestFit="1" customWidth="1"/>
    <col min="14088" max="14088" width="5" style="579" customWidth="1"/>
    <col min="14089" max="14089" width="1.88671875" style="579" bestFit="1" customWidth="1"/>
    <col min="14090" max="14090" width="4" style="579" customWidth="1"/>
    <col min="14091" max="14091" width="2.33203125" style="579" customWidth="1"/>
    <col min="14092" max="14092" width="3.21875" style="579" customWidth="1"/>
    <col min="14093" max="14093" width="2.33203125" style="579" customWidth="1"/>
    <col min="14094" max="14094" width="9.109375" style="579" customWidth="1"/>
    <col min="14095" max="14333" width="8.88671875" style="579"/>
    <col min="14334" max="14335" width="9.77734375" style="579" customWidth="1"/>
    <col min="14336" max="14336" width="12.88671875" style="579" customWidth="1"/>
    <col min="14337" max="14339" width="13.88671875" style="579" customWidth="1"/>
    <col min="14340" max="14340" width="22.21875" style="579" customWidth="1"/>
    <col min="14341" max="14341" width="4.44140625" style="579" customWidth="1"/>
    <col min="14342" max="14342" width="10.77734375" style="579" customWidth="1"/>
    <col min="14343" max="14343" width="1.88671875" style="579" bestFit="1" customWidth="1"/>
    <col min="14344" max="14344" width="5" style="579" customWidth="1"/>
    <col min="14345" max="14345" width="1.88671875" style="579" bestFit="1" customWidth="1"/>
    <col min="14346" max="14346" width="4" style="579" customWidth="1"/>
    <col min="14347" max="14347" width="2.33203125" style="579" customWidth="1"/>
    <col min="14348" max="14348" width="3.21875" style="579" customWidth="1"/>
    <col min="14349" max="14349" width="2.33203125" style="579" customWidth="1"/>
    <col min="14350" max="14350" width="9.109375" style="579" customWidth="1"/>
    <col min="14351" max="14589" width="8.88671875" style="579"/>
    <col min="14590" max="14591" width="9.77734375" style="579" customWidth="1"/>
    <col min="14592" max="14592" width="12.88671875" style="579" customWidth="1"/>
    <col min="14593" max="14595" width="13.88671875" style="579" customWidth="1"/>
    <col min="14596" max="14596" width="22.21875" style="579" customWidth="1"/>
    <col min="14597" max="14597" width="4.44140625" style="579" customWidth="1"/>
    <col min="14598" max="14598" width="10.77734375" style="579" customWidth="1"/>
    <col min="14599" max="14599" width="1.88671875" style="579" bestFit="1" customWidth="1"/>
    <col min="14600" max="14600" width="5" style="579" customWidth="1"/>
    <col min="14601" max="14601" width="1.88671875" style="579" bestFit="1" customWidth="1"/>
    <col min="14602" max="14602" width="4" style="579" customWidth="1"/>
    <col min="14603" max="14603" width="2.33203125" style="579" customWidth="1"/>
    <col min="14604" max="14604" width="3.21875" style="579" customWidth="1"/>
    <col min="14605" max="14605" width="2.33203125" style="579" customWidth="1"/>
    <col min="14606" max="14606" width="9.109375" style="579" customWidth="1"/>
    <col min="14607" max="14845" width="8.88671875" style="579"/>
    <col min="14846" max="14847" width="9.77734375" style="579" customWidth="1"/>
    <col min="14848" max="14848" width="12.88671875" style="579" customWidth="1"/>
    <col min="14849" max="14851" width="13.88671875" style="579" customWidth="1"/>
    <col min="14852" max="14852" width="22.21875" style="579" customWidth="1"/>
    <col min="14853" max="14853" width="4.44140625" style="579" customWidth="1"/>
    <col min="14854" max="14854" width="10.77734375" style="579" customWidth="1"/>
    <col min="14855" max="14855" width="1.88671875" style="579" bestFit="1" customWidth="1"/>
    <col min="14856" max="14856" width="5" style="579" customWidth="1"/>
    <col min="14857" max="14857" width="1.88671875" style="579" bestFit="1" customWidth="1"/>
    <col min="14858" max="14858" width="4" style="579" customWidth="1"/>
    <col min="14859" max="14859" width="2.33203125" style="579" customWidth="1"/>
    <col min="14860" max="14860" width="3.21875" style="579" customWidth="1"/>
    <col min="14861" max="14861" width="2.33203125" style="579" customWidth="1"/>
    <col min="14862" max="14862" width="9.109375" style="579" customWidth="1"/>
    <col min="14863" max="15101" width="8.88671875" style="579"/>
    <col min="15102" max="15103" width="9.77734375" style="579" customWidth="1"/>
    <col min="15104" max="15104" width="12.88671875" style="579" customWidth="1"/>
    <col min="15105" max="15107" width="13.88671875" style="579" customWidth="1"/>
    <col min="15108" max="15108" width="22.21875" style="579" customWidth="1"/>
    <col min="15109" max="15109" width="4.44140625" style="579" customWidth="1"/>
    <col min="15110" max="15110" width="10.77734375" style="579" customWidth="1"/>
    <col min="15111" max="15111" width="1.88671875" style="579" bestFit="1" customWidth="1"/>
    <col min="15112" max="15112" width="5" style="579" customWidth="1"/>
    <col min="15113" max="15113" width="1.88671875" style="579" bestFit="1" customWidth="1"/>
    <col min="15114" max="15114" width="4" style="579" customWidth="1"/>
    <col min="15115" max="15115" width="2.33203125" style="579" customWidth="1"/>
    <col min="15116" max="15116" width="3.21875" style="579" customWidth="1"/>
    <col min="15117" max="15117" width="2.33203125" style="579" customWidth="1"/>
    <col min="15118" max="15118" width="9.109375" style="579" customWidth="1"/>
    <col min="15119" max="15357" width="8.88671875" style="579"/>
    <col min="15358" max="15359" width="9.77734375" style="579" customWidth="1"/>
    <col min="15360" max="15360" width="12.88671875" style="579" customWidth="1"/>
    <col min="15361" max="15363" width="13.88671875" style="579" customWidth="1"/>
    <col min="15364" max="15364" width="22.21875" style="579" customWidth="1"/>
    <col min="15365" max="15365" width="4.44140625" style="579" customWidth="1"/>
    <col min="15366" max="15366" width="10.77734375" style="579" customWidth="1"/>
    <col min="15367" max="15367" width="1.88671875" style="579" bestFit="1" customWidth="1"/>
    <col min="15368" max="15368" width="5" style="579" customWidth="1"/>
    <col min="15369" max="15369" width="1.88671875" style="579" bestFit="1" customWidth="1"/>
    <col min="15370" max="15370" width="4" style="579" customWidth="1"/>
    <col min="15371" max="15371" width="2.33203125" style="579" customWidth="1"/>
    <col min="15372" max="15372" width="3.21875" style="579" customWidth="1"/>
    <col min="15373" max="15373" width="2.33203125" style="579" customWidth="1"/>
    <col min="15374" max="15374" width="9.109375" style="579" customWidth="1"/>
    <col min="15375" max="15613" width="8.88671875" style="579"/>
    <col min="15614" max="15615" width="9.77734375" style="579" customWidth="1"/>
    <col min="15616" max="15616" width="12.88671875" style="579" customWidth="1"/>
    <col min="15617" max="15619" width="13.88671875" style="579" customWidth="1"/>
    <col min="15620" max="15620" width="22.21875" style="579" customWidth="1"/>
    <col min="15621" max="15621" width="4.44140625" style="579" customWidth="1"/>
    <col min="15622" max="15622" width="10.77734375" style="579" customWidth="1"/>
    <col min="15623" max="15623" width="1.88671875" style="579" bestFit="1" customWidth="1"/>
    <col min="15624" max="15624" width="5" style="579" customWidth="1"/>
    <col min="15625" max="15625" width="1.88671875" style="579" bestFit="1" customWidth="1"/>
    <col min="15626" max="15626" width="4" style="579" customWidth="1"/>
    <col min="15627" max="15627" width="2.33203125" style="579" customWidth="1"/>
    <col min="15628" max="15628" width="3.21875" style="579" customWidth="1"/>
    <col min="15629" max="15629" width="2.33203125" style="579" customWidth="1"/>
    <col min="15630" max="15630" width="9.109375" style="579" customWidth="1"/>
    <col min="15631" max="15869" width="8.88671875" style="579"/>
    <col min="15870" max="15871" width="9.77734375" style="579" customWidth="1"/>
    <col min="15872" max="15872" width="12.88671875" style="579" customWidth="1"/>
    <col min="15873" max="15875" width="13.88671875" style="579" customWidth="1"/>
    <col min="15876" max="15876" width="22.21875" style="579" customWidth="1"/>
    <col min="15877" max="15877" width="4.44140625" style="579" customWidth="1"/>
    <col min="15878" max="15878" width="10.77734375" style="579" customWidth="1"/>
    <col min="15879" max="15879" width="1.88671875" style="579" bestFit="1" customWidth="1"/>
    <col min="15880" max="15880" width="5" style="579" customWidth="1"/>
    <col min="15881" max="15881" width="1.88671875" style="579" bestFit="1" customWidth="1"/>
    <col min="15882" max="15882" width="4" style="579" customWidth="1"/>
    <col min="15883" max="15883" width="2.33203125" style="579" customWidth="1"/>
    <col min="15884" max="15884" width="3.21875" style="579" customWidth="1"/>
    <col min="15885" max="15885" width="2.33203125" style="579" customWidth="1"/>
    <col min="15886" max="15886" width="9.109375" style="579" customWidth="1"/>
    <col min="15887" max="16125" width="8.88671875" style="579"/>
    <col min="16126" max="16127" width="9.77734375" style="579" customWidth="1"/>
    <col min="16128" max="16128" width="12.88671875" style="579" customWidth="1"/>
    <col min="16129" max="16131" width="13.88671875" style="579" customWidth="1"/>
    <col min="16132" max="16132" width="22.21875" style="579" customWidth="1"/>
    <col min="16133" max="16133" width="4.44140625" style="579" customWidth="1"/>
    <col min="16134" max="16134" width="10.77734375" style="579" customWidth="1"/>
    <col min="16135" max="16135" width="1.88671875" style="579" bestFit="1" customWidth="1"/>
    <col min="16136" max="16136" width="5" style="579" customWidth="1"/>
    <col min="16137" max="16137" width="1.88671875" style="579" bestFit="1" customWidth="1"/>
    <col min="16138" max="16138" width="4" style="579" customWidth="1"/>
    <col min="16139" max="16139" width="2.33203125" style="579" customWidth="1"/>
    <col min="16140" max="16140" width="3.21875" style="579" customWidth="1"/>
    <col min="16141" max="16141" width="2.33203125" style="579" customWidth="1"/>
    <col min="16142" max="16142" width="9.109375" style="579" customWidth="1"/>
    <col min="16143" max="16384" width="8.88671875" style="579"/>
  </cols>
  <sheetData>
    <row r="1" spans="1:19" ht="41.25" customHeight="1">
      <c r="A1" s="1552" t="s">
        <v>433</v>
      </c>
      <c r="B1" s="1552"/>
      <c r="C1" s="1552"/>
      <c r="D1" s="1552"/>
      <c r="E1" s="1552"/>
      <c r="F1" s="1552"/>
      <c r="G1" s="1552"/>
      <c r="H1" s="1552"/>
      <c r="I1" s="1552"/>
      <c r="J1" s="1552"/>
      <c r="K1" s="1552"/>
      <c r="L1" s="1552"/>
      <c r="M1" s="1552"/>
      <c r="N1" s="1552"/>
      <c r="O1" s="1552"/>
      <c r="P1" s="1552"/>
    </row>
    <row r="2" spans="1:19" ht="11.25" customHeight="1" thickBot="1">
      <c r="A2" s="701"/>
      <c r="B2" s="583"/>
      <c r="C2" s="583"/>
      <c r="D2" s="583"/>
      <c r="E2" s="583"/>
      <c r="F2" s="583"/>
      <c r="G2" s="583"/>
      <c r="H2" s="584"/>
      <c r="I2" s="583"/>
      <c r="J2" s="583"/>
      <c r="K2" s="583"/>
      <c r="L2" s="583"/>
      <c r="M2" s="583"/>
      <c r="N2" s="583"/>
      <c r="O2" s="583"/>
      <c r="P2" s="595" t="s">
        <v>384</v>
      </c>
    </row>
    <row r="3" spans="1:19" s="592" customFormat="1" ht="35.25" customHeight="1" thickTop="1" thickBot="1">
      <c r="A3" s="654" t="s">
        <v>280</v>
      </c>
      <c r="B3" s="655" t="s">
        <v>281</v>
      </c>
      <c r="C3" s="656" t="s">
        <v>282</v>
      </c>
      <c r="D3" s="751" t="s">
        <v>430</v>
      </c>
      <c r="E3" s="744" t="s">
        <v>431</v>
      </c>
      <c r="F3" s="657" t="s">
        <v>333</v>
      </c>
      <c r="G3" s="1505" t="s">
        <v>283</v>
      </c>
      <c r="H3" s="1506"/>
      <c r="I3" s="1506"/>
      <c r="J3" s="1506"/>
      <c r="K3" s="1506"/>
      <c r="L3" s="1506"/>
      <c r="M3" s="1506"/>
      <c r="N3" s="1506"/>
      <c r="O3" s="1506"/>
      <c r="P3" s="1507"/>
      <c r="Q3" s="646"/>
    </row>
    <row r="4" spans="1:19" s="592" customFormat="1" ht="24" customHeight="1" thickBot="1">
      <c r="A4" s="1560" t="s">
        <v>321</v>
      </c>
      <c r="B4" s="1561"/>
      <c r="C4" s="1561"/>
      <c r="D4" s="762">
        <f>D5+D9</f>
        <v>7000</v>
      </c>
      <c r="E4" s="758">
        <f>E5+E9</f>
        <v>1794</v>
      </c>
      <c r="F4" s="729">
        <f>SUM(D4-E4)</f>
        <v>5206</v>
      </c>
      <c r="G4" s="730"/>
      <c r="H4" s="731"/>
      <c r="I4" s="732"/>
      <c r="J4" s="733"/>
      <c r="K4" s="733"/>
      <c r="L4" s="733"/>
      <c r="M4" s="733"/>
      <c r="N4" s="733"/>
      <c r="O4" s="733"/>
      <c r="P4" s="734"/>
      <c r="Q4" s="646"/>
    </row>
    <row r="5" spans="1:19" ht="24" customHeight="1">
      <c r="A5" s="723" t="s">
        <v>339</v>
      </c>
      <c r="B5" s="1556" t="s">
        <v>285</v>
      </c>
      <c r="C5" s="1557"/>
      <c r="D5" s="763">
        <f>D6</f>
        <v>7000</v>
      </c>
      <c r="E5" s="759">
        <f>E6</f>
        <v>1794</v>
      </c>
      <c r="F5" s="716">
        <f>D5-E5</f>
        <v>5206</v>
      </c>
      <c r="G5" s="717"/>
      <c r="H5" s="718"/>
      <c r="I5" s="719"/>
      <c r="J5" s="720"/>
      <c r="K5" s="720"/>
      <c r="L5" s="720"/>
      <c r="M5" s="720"/>
      <c r="N5" s="720"/>
      <c r="O5" s="720"/>
      <c r="P5" s="721"/>
    </row>
    <row r="6" spans="1:19" ht="24" customHeight="1">
      <c r="A6" s="702"/>
      <c r="B6" s="678" t="s">
        <v>340</v>
      </c>
      <c r="C6" s="608" t="s">
        <v>287</v>
      </c>
      <c r="D6" s="764">
        <f>D7</f>
        <v>7000</v>
      </c>
      <c r="E6" s="760">
        <f>E7</f>
        <v>1794</v>
      </c>
      <c r="F6" s="607">
        <f>D6-E6</f>
        <v>5206</v>
      </c>
      <c r="G6" s="599"/>
      <c r="H6" s="600"/>
      <c r="I6" s="632"/>
      <c r="J6" s="633"/>
      <c r="K6" s="633"/>
      <c r="L6" s="633"/>
      <c r="M6" s="633"/>
      <c r="N6" s="633"/>
      <c r="O6" s="633"/>
      <c r="P6" s="651"/>
    </row>
    <row r="7" spans="1:19" ht="24" customHeight="1">
      <c r="A7" s="703"/>
      <c r="B7" s="635"/>
      <c r="C7" s="679" t="s">
        <v>341</v>
      </c>
      <c r="D7" s="764">
        <f>P8</f>
        <v>7000</v>
      </c>
      <c r="E7" s="760">
        <v>1794</v>
      </c>
      <c r="F7" s="607">
        <f>D7-E7</f>
        <v>5206</v>
      </c>
      <c r="G7" s="636"/>
      <c r="H7" s="637"/>
      <c r="I7" s="637"/>
      <c r="J7" s="637"/>
      <c r="K7" s="637"/>
      <c r="L7" s="637"/>
      <c r="M7" s="637"/>
      <c r="N7" s="637"/>
      <c r="O7" s="637"/>
      <c r="P7" s="652">
        <f>SUM(P8)</f>
        <v>7000</v>
      </c>
    </row>
    <row r="8" spans="1:19" ht="24" customHeight="1">
      <c r="A8" s="704"/>
      <c r="B8" s="611"/>
      <c r="C8" s="608"/>
      <c r="D8" s="753"/>
      <c r="E8" s="749"/>
      <c r="F8" s="683"/>
      <c r="G8" s="618" t="s">
        <v>342</v>
      </c>
      <c r="H8" s="609"/>
      <c r="I8" s="601">
        <v>3500</v>
      </c>
      <c r="J8" s="602" t="s">
        <v>289</v>
      </c>
      <c r="K8" s="682">
        <v>2</v>
      </c>
      <c r="L8" s="602"/>
      <c r="M8" s="603"/>
      <c r="N8" s="602"/>
      <c r="O8" s="602"/>
      <c r="P8" s="650">
        <f>SUM(I8*K8)</f>
        <v>7000</v>
      </c>
      <c r="Q8" s="645" t="s">
        <v>344</v>
      </c>
      <c r="R8" s="659"/>
      <c r="S8" s="659"/>
    </row>
    <row r="9" spans="1:19" ht="24" customHeight="1">
      <c r="A9" s="724" t="s">
        <v>345</v>
      </c>
      <c r="B9" s="1558" t="s">
        <v>285</v>
      </c>
      <c r="C9" s="1559"/>
      <c r="D9" s="765">
        <f>D10</f>
        <v>0</v>
      </c>
      <c r="E9" s="761">
        <f>E10</f>
        <v>0</v>
      </c>
      <c r="F9" s="716">
        <f>D9-E9</f>
        <v>0</v>
      </c>
      <c r="G9" s="717"/>
      <c r="H9" s="718"/>
      <c r="I9" s="719"/>
      <c r="J9" s="720"/>
      <c r="K9" s="720"/>
      <c r="L9" s="720"/>
      <c r="M9" s="720"/>
      <c r="N9" s="720"/>
      <c r="O9" s="720"/>
      <c r="P9" s="721"/>
    </row>
    <row r="10" spans="1:19" ht="24" customHeight="1">
      <c r="A10" s="702"/>
      <c r="B10" s="678" t="s">
        <v>346</v>
      </c>
      <c r="C10" s="608" t="s">
        <v>287</v>
      </c>
      <c r="D10" s="764">
        <f>D11</f>
        <v>0</v>
      </c>
      <c r="E10" s="760">
        <f>E11</f>
        <v>0</v>
      </c>
      <c r="F10" s="607">
        <f>D10-E10</f>
        <v>0</v>
      </c>
      <c r="G10" s="599"/>
      <c r="H10" s="600"/>
      <c r="I10" s="632"/>
      <c r="J10" s="633"/>
      <c r="K10" s="633"/>
      <c r="L10" s="633"/>
      <c r="M10" s="633"/>
      <c r="N10" s="633"/>
      <c r="O10" s="633"/>
      <c r="P10" s="651"/>
    </row>
    <row r="11" spans="1:19" ht="24" customHeight="1">
      <c r="A11" s="703"/>
      <c r="B11" s="635"/>
      <c r="C11" s="679" t="s">
        <v>347</v>
      </c>
      <c r="D11" s="764">
        <f>P12</f>
        <v>0</v>
      </c>
      <c r="E11" s="760">
        <v>0</v>
      </c>
      <c r="F11" s="607">
        <f>D11-E11</f>
        <v>0</v>
      </c>
      <c r="G11" s="636"/>
      <c r="H11" s="637"/>
      <c r="I11" s="637"/>
      <c r="J11" s="637"/>
      <c r="K11" s="637"/>
      <c r="L11" s="637"/>
      <c r="M11" s="637"/>
      <c r="N11" s="637"/>
      <c r="O11" s="637"/>
      <c r="P11" s="652">
        <f>SUM(P12)</f>
        <v>0</v>
      </c>
    </row>
    <row r="12" spans="1:19" ht="24" customHeight="1" thickBot="1">
      <c r="A12" s="705"/>
      <c r="B12" s="615"/>
      <c r="C12" s="616"/>
      <c r="D12" s="757"/>
      <c r="E12" s="750"/>
      <c r="F12" s="639"/>
      <c r="G12" s="640" t="s">
        <v>343</v>
      </c>
      <c r="H12" s="641"/>
      <c r="I12" s="642">
        <v>0</v>
      </c>
      <c r="J12" s="643" t="s">
        <v>289</v>
      </c>
      <c r="K12" s="660">
        <v>1</v>
      </c>
      <c r="L12" s="643"/>
      <c r="M12" s="644"/>
      <c r="N12" s="643"/>
      <c r="O12" s="643"/>
      <c r="P12" s="653">
        <f>SUM(I12*K12)</f>
        <v>0</v>
      </c>
      <c r="Q12" s="662"/>
      <c r="R12" s="659"/>
      <c r="S12" s="659"/>
    </row>
    <row r="16" spans="1:19" ht="20.100000000000001" customHeight="1">
      <c r="E16" s="661"/>
    </row>
    <row r="18" spans="7:7" ht="20.100000000000001" customHeight="1">
      <c r="G18" s="590" t="s">
        <v>397</v>
      </c>
    </row>
  </sheetData>
  <mergeCells count="5">
    <mergeCell ref="A1:P1"/>
    <mergeCell ref="G3:P3"/>
    <mergeCell ref="A4:C4"/>
    <mergeCell ref="B5:C5"/>
    <mergeCell ref="B9:C9"/>
  </mergeCells>
  <phoneticPr fontId="2" type="noConversion"/>
  <printOptions horizontalCentered="1"/>
  <pageMargins left="0.59055118110236227" right="0.47244094488188981" top="0.74803149606299213" bottom="0.35433070866141736" header="0.31496062992125984" footer="0"/>
  <pageSetup paperSize="9" scale="85" fitToHeight="0" orientation="landscape" r:id="rId1"/>
  <headerFooter>
    <oddFooter>&amp;C&amp;P&amp;R&amp;"바탕,보통"서부희망케어센터 희망나눔 푸드마켓</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view="pageBreakPreview" zoomScale="85" zoomScaleNormal="100" zoomScaleSheetLayoutView="85" workbookViewId="0">
      <selection activeCell="H15" sqref="H15"/>
    </sheetView>
  </sheetViews>
  <sheetFormatPr defaultRowHeight="16.5"/>
  <cols>
    <col min="1" max="1" width="7.5546875" style="1383" bestFit="1" customWidth="1"/>
    <col min="2" max="2" width="13.109375" style="1383" bestFit="1" customWidth="1"/>
    <col min="3" max="14" width="12.77734375" style="1383" bestFit="1" customWidth="1"/>
    <col min="15" max="15" width="13.88671875" style="1383" bestFit="1" customWidth="1"/>
    <col min="16" max="16" width="13.88671875" style="1384" bestFit="1" customWidth="1"/>
    <col min="17" max="18" width="10.6640625" style="1383" customWidth="1"/>
    <col min="19" max="256" width="8.88671875" style="1383"/>
    <col min="257" max="257" width="7.5546875" style="1383" bestFit="1" customWidth="1"/>
    <col min="258" max="258" width="13.109375" style="1383" bestFit="1" customWidth="1"/>
    <col min="259" max="270" width="12.77734375" style="1383" bestFit="1" customWidth="1"/>
    <col min="271" max="272" width="13.88671875" style="1383" bestFit="1" customWidth="1"/>
    <col min="273" max="274" width="10.6640625" style="1383" customWidth="1"/>
    <col min="275" max="512" width="8.88671875" style="1383"/>
    <col min="513" max="513" width="7.5546875" style="1383" bestFit="1" customWidth="1"/>
    <col min="514" max="514" width="13.109375" style="1383" bestFit="1" customWidth="1"/>
    <col min="515" max="526" width="12.77734375" style="1383" bestFit="1" customWidth="1"/>
    <col min="527" max="528" width="13.88671875" style="1383" bestFit="1" customWidth="1"/>
    <col min="529" max="530" width="10.6640625" style="1383" customWidth="1"/>
    <col min="531" max="768" width="8.88671875" style="1383"/>
    <col min="769" max="769" width="7.5546875" style="1383" bestFit="1" customWidth="1"/>
    <col min="770" max="770" width="13.109375" style="1383" bestFit="1" customWidth="1"/>
    <col min="771" max="782" width="12.77734375" style="1383" bestFit="1" customWidth="1"/>
    <col min="783" max="784" width="13.88671875" style="1383" bestFit="1" customWidth="1"/>
    <col min="785" max="786" width="10.6640625" style="1383" customWidth="1"/>
    <col min="787" max="1024" width="8.88671875" style="1383"/>
    <col min="1025" max="1025" width="7.5546875" style="1383" bestFit="1" customWidth="1"/>
    <col min="1026" max="1026" width="13.109375" style="1383" bestFit="1" customWidth="1"/>
    <col min="1027" max="1038" width="12.77734375" style="1383" bestFit="1" customWidth="1"/>
    <col min="1039" max="1040" width="13.88671875" style="1383" bestFit="1" customWidth="1"/>
    <col min="1041" max="1042" width="10.6640625" style="1383" customWidth="1"/>
    <col min="1043" max="1280" width="8.88671875" style="1383"/>
    <col min="1281" max="1281" width="7.5546875" style="1383" bestFit="1" customWidth="1"/>
    <col min="1282" max="1282" width="13.109375" style="1383" bestFit="1" customWidth="1"/>
    <col min="1283" max="1294" width="12.77734375" style="1383" bestFit="1" customWidth="1"/>
    <col min="1295" max="1296" width="13.88671875" style="1383" bestFit="1" customWidth="1"/>
    <col min="1297" max="1298" width="10.6640625" style="1383" customWidth="1"/>
    <col min="1299" max="1536" width="8.88671875" style="1383"/>
    <col min="1537" max="1537" width="7.5546875" style="1383" bestFit="1" customWidth="1"/>
    <col min="1538" max="1538" width="13.109375" style="1383" bestFit="1" customWidth="1"/>
    <col min="1539" max="1550" width="12.77734375" style="1383" bestFit="1" customWidth="1"/>
    <col min="1551" max="1552" width="13.88671875" style="1383" bestFit="1" customWidth="1"/>
    <col min="1553" max="1554" width="10.6640625" style="1383" customWidth="1"/>
    <col min="1555" max="1792" width="8.88671875" style="1383"/>
    <col min="1793" max="1793" width="7.5546875" style="1383" bestFit="1" customWidth="1"/>
    <col min="1794" max="1794" width="13.109375" style="1383" bestFit="1" customWidth="1"/>
    <col min="1795" max="1806" width="12.77734375" style="1383" bestFit="1" customWidth="1"/>
    <col min="1807" max="1808" width="13.88671875" style="1383" bestFit="1" customWidth="1"/>
    <col min="1809" max="1810" width="10.6640625" style="1383" customWidth="1"/>
    <col min="1811" max="2048" width="8.88671875" style="1383"/>
    <col min="2049" max="2049" width="7.5546875" style="1383" bestFit="1" customWidth="1"/>
    <col min="2050" max="2050" width="13.109375" style="1383" bestFit="1" customWidth="1"/>
    <col min="2051" max="2062" width="12.77734375" style="1383" bestFit="1" customWidth="1"/>
    <col min="2063" max="2064" width="13.88671875" style="1383" bestFit="1" customWidth="1"/>
    <col min="2065" max="2066" width="10.6640625" style="1383" customWidth="1"/>
    <col min="2067" max="2304" width="8.88671875" style="1383"/>
    <col min="2305" max="2305" width="7.5546875" style="1383" bestFit="1" customWidth="1"/>
    <col min="2306" max="2306" width="13.109375" style="1383" bestFit="1" customWidth="1"/>
    <col min="2307" max="2318" width="12.77734375" style="1383" bestFit="1" customWidth="1"/>
    <col min="2319" max="2320" width="13.88671875" style="1383" bestFit="1" customWidth="1"/>
    <col min="2321" max="2322" width="10.6640625" style="1383" customWidth="1"/>
    <col min="2323" max="2560" width="8.88671875" style="1383"/>
    <col min="2561" max="2561" width="7.5546875" style="1383" bestFit="1" customWidth="1"/>
    <col min="2562" max="2562" width="13.109375" style="1383" bestFit="1" customWidth="1"/>
    <col min="2563" max="2574" width="12.77734375" style="1383" bestFit="1" customWidth="1"/>
    <col min="2575" max="2576" width="13.88671875" style="1383" bestFit="1" customWidth="1"/>
    <col min="2577" max="2578" width="10.6640625" style="1383" customWidth="1"/>
    <col min="2579" max="2816" width="8.88671875" style="1383"/>
    <col min="2817" max="2817" width="7.5546875" style="1383" bestFit="1" customWidth="1"/>
    <col min="2818" max="2818" width="13.109375" style="1383" bestFit="1" customWidth="1"/>
    <col min="2819" max="2830" width="12.77734375" style="1383" bestFit="1" customWidth="1"/>
    <col min="2831" max="2832" width="13.88671875" style="1383" bestFit="1" customWidth="1"/>
    <col min="2833" max="2834" width="10.6640625" style="1383" customWidth="1"/>
    <col min="2835" max="3072" width="8.88671875" style="1383"/>
    <col min="3073" max="3073" width="7.5546875" style="1383" bestFit="1" customWidth="1"/>
    <col min="3074" max="3074" width="13.109375" style="1383" bestFit="1" customWidth="1"/>
    <col min="3075" max="3086" width="12.77734375" style="1383" bestFit="1" customWidth="1"/>
    <col min="3087" max="3088" width="13.88671875" style="1383" bestFit="1" customWidth="1"/>
    <col min="3089" max="3090" width="10.6640625" style="1383" customWidth="1"/>
    <col min="3091" max="3328" width="8.88671875" style="1383"/>
    <col min="3329" max="3329" width="7.5546875" style="1383" bestFit="1" customWidth="1"/>
    <col min="3330" max="3330" width="13.109375" style="1383" bestFit="1" customWidth="1"/>
    <col min="3331" max="3342" width="12.77734375" style="1383" bestFit="1" customWidth="1"/>
    <col min="3343" max="3344" width="13.88671875" style="1383" bestFit="1" customWidth="1"/>
    <col min="3345" max="3346" width="10.6640625" style="1383" customWidth="1"/>
    <col min="3347" max="3584" width="8.88671875" style="1383"/>
    <col min="3585" max="3585" width="7.5546875" style="1383" bestFit="1" customWidth="1"/>
    <col min="3586" max="3586" width="13.109375" style="1383" bestFit="1" customWidth="1"/>
    <col min="3587" max="3598" width="12.77734375" style="1383" bestFit="1" customWidth="1"/>
    <col min="3599" max="3600" width="13.88671875" style="1383" bestFit="1" customWidth="1"/>
    <col min="3601" max="3602" width="10.6640625" style="1383" customWidth="1"/>
    <col min="3603" max="3840" width="8.88671875" style="1383"/>
    <col min="3841" max="3841" width="7.5546875" style="1383" bestFit="1" customWidth="1"/>
    <col min="3842" max="3842" width="13.109375" style="1383" bestFit="1" customWidth="1"/>
    <col min="3843" max="3854" width="12.77734375" style="1383" bestFit="1" customWidth="1"/>
    <col min="3855" max="3856" width="13.88671875" style="1383" bestFit="1" customWidth="1"/>
    <col min="3857" max="3858" width="10.6640625" style="1383" customWidth="1"/>
    <col min="3859" max="4096" width="8.88671875" style="1383"/>
    <col min="4097" max="4097" width="7.5546875" style="1383" bestFit="1" customWidth="1"/>
    <col min="4098" max="4098" width="13.109375" style="1383" bestFit="1" customWidth="1"/>
    <col min="4099" max="4110" width="12.77734375" style="1383" bestFit="1" customWidth="1"/>
    <col min="4111" max="4112" width="13.88671875" style="1383" bestFit="1" customWidth="1"/>
    <col min="4113" max="4114" width="10.6640625" style="1383" customWidth="1"/>
    <col min="4115" max="4352" width="8.88671875" style="1383"/>
    <col min="4353" max="4353" width="7.5546875" style="1383" bestFit="1" customWidth="1"/>
    <col min="4354" max="4354" width="13.109375" style="1383" bestFit="1" customWidth="1"/>
    <col min="4355" max="4366" width="12.77734375" style="1383" bestFit="1" customWidth="1"/>
    <col min="4367" max="4368" width="13.88671875" style="1383" bestFit="1" customWidth="1"/>
    <col min="4369" max="4370" width="10.6640625" style="1383" customWidth="1"/>
    <col min="4371" max="4608" width="8.88671875" style="1383"/>
    <col min="4609" max="4609" width="7.5546875" style="1383" bestFit="1" customWidth="1"/>
    <col min="4610" max="4610" width="13.109375" style="1383" bestFit="1" customWidth="1"/>
    <col min="4611" max="4622" width="12.77734375" style="1383" bestFit="1" customWidth="1"/>
    <col min="4623" max="4624" width="13.88671875" style="1383" bestFit="1" customWidth="1"/>
    <col min="4625" max="4626" width="10.6640625" style="1383" customWidth="1"/>
    <col min="4627" max="4864" width="8.88671875" style="1383"/>
    <col min="4865" max="4865" width="7.5546875" style="1383" bestFit="1" customWidth="1"/>
    <col min="4866" max="4866" width="13.109375" style="1383" bestFit="1" customWidth="1"/>
    <col min="4867" max="4878" width="12.77734375" style="1383" bestFit="1" customWidth="1"/>
    <col min="4879" max="4880" width="13.88671875" style="1383" bestFit="1" customWidth="1"/>
    <col min="4881" max="4882" width="10.6640625" style="1383" customWidth="1"/>
    <col min="4883" max="5120" width="8.88671875" style="1383"/>
    <col min="5121" max="5121" width="7.5546875" style="1383" bestFit="1" customWidth="1"/>
    <col min="5122" max="5122" width="13.109375" style="1383" bestFit="1" customWidth="1"/>
    <col min="5123" max="5134" width="12.77734375" style="1383" bestFit="1" customWidth="1"/>
    <col min="5135" max="5136" width="13.88671875" style="1383" bestFit="1" customWidth="1"/>
    <col min="5137" max="5138" width="10.6640625" style="1383" customWidth="1"/>
    <col min="5139" max="5376" width="8.88671875" style="1383"/>
    <col min="5377" max="5377" width="7.5546875" style="1383" bestFit="1" customWidth="1"/>
    <col min="5378" max="5378" width="13.109375" style="1383" bestFit="1" customWidth="1"/>
    <col min="5379" max="5390" width="12.77734375" style="1383" bestFit="1" customWidth="1"/>
    <col min="5391" max="5392" width="13.88671875" style="1383" bestFit="1" customWidth="1"/>
    <col min="5393" max="5394" width="10.6640625" style="1383" customWidth="1"/>
    <col min="5395" max="5632" width="8.88671875" style="1383"/>
    <col min="5633" max="5633" width="7.5546875" style="1383" bestFit="1" customWidth="1"/>
    <col min="5634" max="5634" width="13.109375" style="1383" bestFit="1" customWidth="1"/>
    <col min="5635" max="5646" width="12.77734375" style="1383" bestFit="1" customWidth="1"/>
    <col min="5647" max="5648" width="13.88671875" style="1383" bestFit="1" customWidth="1"/>
    <col min="5649" max="5650" width="10.6640625" style="1383" customWidth="1"/>
    <col min="5651" max="5888" width="8.88671875" style="1383"/>
    <col min="5889" max="5889" width="7.5546875" style="1383" bestFit="1" customWidth="1"/>
    <col min="5890" max="5890" width="13.109375" style="1383" bestFit="1" customWidth="1"/>
    <col min="5891" max="5902" width="12.77734375" style="1383" bestFit="1" customWidth="1"/>
    <col min="5903" max="5904" width="13.88671875" style="1383" bestFit="1" customWidth="1"/>
    <col min="5905" max="5906" width="10.6640625" style="1383" customWidth="1"/>
    <col min="5907" max="6144" width="8.88671875" style="1383"/>
    <col min="6145" max="6145" width="7.5546875" style="1383" bestFit="1" customWidth="1"/>
    <col min="6146" max="6146" width="13.109375" style="1383" bestFit="1" customWidth="1"/>
    <col min="6147" max="6158" width="12.77734375" style="1383" bestFit="1" customWidth="1"/>
    <col min="6159" max="6160" width="13.88671875" style="1383" bestFit="1" customWidth="1"/>
    <col min="6161" max="6162" width="10.6640625" style="1383" customWidth="1"/>
    <col min="6163" max="6400" width="8.88671875" style="1383"/>
    <col min="6401" max="6401" width="7.5546875" style="1383" bestFit="1" customWidth="1"/>
    <col min="6402" max="6402" width="13.109375" style="1383" bestFit="1" customWidth="1"/>
    <col min="6403" max="6414" width="12.77734375" style="1383" bestFit="1" customWidth="1"/>
    <col min="6415" max="6416" width="13.88671875" style="1383" bestFit="1" customWidth="1"/>
    <col min="6417" max="6418" width="10.6640625" style="1383" customWidth="1"/>
    <col min="6419" max="6656" width="8.88671875" style="1383"/>
    <col min="6657" max="6657" width="7.5546875" style="1383" bestFit="1" customWidth="1"/>
    <col min="6658" max="6658" width="13.109375" style="1383" bestFit="1" customWidth="1"/>
    <col min="6659" max="6670" width="12.77734375" style="1383" bestFit="1" customWidth="1"/>
    <col min="6671" max="6672" width="13.88671875" style="1383" bestFit="1" customWidth="1"/>
    <col min="6673" max="6674" width="10.6640625" style="1383" customWidth="1"/>
    <col min="6675" max="6912" width="8.88671875" style="1383"/>
    <col min="6913" max="6913" width="7.5546875" style="1383" bestFit="1" customWidth="1"/>
    <col min="6914" max="6914" width="13.109375" style="1383" bestFit="1" customWidth="1"/>
    <col min="6915" max="6926" width="12.77734375" style="1383" bestFit="1" customWidth="1"/>
    <col min="6927" max="6928" width="13.88671875" style="1383" bestFit="1" customWidth="1"/>
    <col min="6929" max="6930" width="10.6640625" style="1383" customWidth="1"/>
    <col min="6931" max="7168" width="8.88671875" style="1383"/>
    <col min="7169" max="7169" width="7.5546875" style="1383" bestFit="1" customWidth="1"/>
    <col min="7170" max="7170" width="13.109375" style="1383" bestFit="1" customWidth="1"/>
    <col min="7171" max="7182" width="12.77734375" style="1383" bestFit="1" customWidth="1"/>
    <col min="7183" max="7184" width="13.88671875" style="1383" bestFit="1" customWidth="1"/>
    <col min="7185" max="7186" width="10.6640625" style="1383" customWidth="1"/>
    <col min="7187" max="7424" width="8.88671875" style="1383"/>
    <col min="7425" max="7425" width="7.5546875" style="1383" bestFit="1" customWidth="1"/>
    <col min="7426" max="7426" width="13.109375" style="1383" bestFit="1" customWidth="1"/>
    <col min="7427" max="7438" width="12.77734375" style="1383" bestFit="1" customWidth="1"/>
    <col min="7439" max="7440" width="13.88671875" style="1383" bestFit="1" customWidth="1"/>
    <col min="7441" max="7442" width="10.6640625" style="1383" customWidth="1"/>
    <col min="7443" max="7680" width="8.88671875" style="1383"/>
    <col min="7681" max="7681" width="7.5546875" style="1383" bestFit="1" customWidth="1"/>
    <col min="7682" max="7682" width="13.109375" style="1383" bestFit="1" customWidth="1"/>
    <col min="7683" max="7694" width="12.77734375" style="1383" bestFit="1" customWidth="1"/>
    <col min="7695" max="7696" width="13.88671875" style="1383" bestFit="1" customWidth="1"/>
    <col min="7697" max="7698" width="10.6640625" style="1383" customWidth="1"/>
    <col min="7699" max="7936" width="8.88671875" style="1383"/>
    <col min="7937" max="7937" width="7.5546875" style="1383" bestFit="1" customWidth="1"/>
    <col min="7938" max="7938" width="13.109375" style="1383" bestFit="1" customWidth="1"/>
    <col min="7939" max="7950" width="12.77734375" style="1383" bestFit="1" customWidth="1"/>
    <col min="7951" max="7952" width="13.88671875" style="1383" bestFit="1" customWidth="1"/>
    <col min="7953" max="7954" width="10.6640625" style="1383" customWidth="1"/>
    <col min="7955" max="8192" width="8.88671875" style="1383"/>
    <col min="8193" max="8193" width="7.5546875" style="1383" bestFit="1" customWidth="1"/>
    <col min="8194" max="8194" width="13.109375" style="1383" bestFit="1" customWidth="1"/>
    <col min="8195" max="8206" width="12.77734375" style="1383" bestFit="1" customWidth="1"/>
    <col min="8207" max="8208" width="13.88671875" style="1383" bestFit="1" customWidth="1"/>
    <col min="8209" max="8210" width="10.6640625" style="1383" customWidth="1"/>
    <col min="8211" max="8448" width="8.88671875" style="1383"/>
    <col min="8449" max="8449" width="7.5546875" style="1383" bestFit="1" customWidth="1"/>
    <col min="8450" max="8450" width="13.109375" style="1383" bestFit="1" customWidth="1"/>
    <col min="8451" max="8462" width="12.77734375" style="1383" bestFit="1" customWidth="1"/>
    <col min="8463" max="8464" width="13.88671875" style="1383" bestFit="1" customWidth="1"/>
    <col min="8465" max="8466" width="10.6640625" style="1383" customWidth="1"/>
    <col min="8467" max="8704" width="8.88671875" style="1383"/>
    <col min="8705" max="8705" width="7.5546875" style="1383" bestFit="1" customWidth="1"/>
    <col min="8706" max="8706" width="13.109375" style="1383" bestFit="1" customWidth="1"/>
    <col min="8707" max="8718" width="12.77734375" style="1383" bestFit="1" customWidth="1"/>
    <col min="8719" max="8720" width="13.88671875" style="1383" bestFit="1" customWidth="1"/>
    <col min="8721" max="8722" width="10.6640625" style="1383" customWidth="1"/>
    <col min="8723" max="8960" width="8.88671875" style="1383"/>
    <col min="8961" max="8961" width="7.5546875" style="1383" bestFit="1" customWidth="1"/>
    <col min="8962" max="8962" width="13.109375" style="1383" bestFit="1" customWidth="1"/>
    <col min="8963" max="8974" width="12.77734375" style="1383" bestFit="1" customWidth="1"/>
    <col min="8975" max="8976" width="13.88671875" style="1383" bestFit="1" customWidth="1"/>
    <col min="8977" max="8978" width="10.6640625" style="1383" customWidth="1"/>
    <col min="8979" max="9216" width="8.88671875" style="1383"/>
    <col min="9217" max="9217" width="7.5546875" style="1383" bestFit="1" customWidth="1"/>
    <col min="9218" max="9218" width="13.109375" style="1383" bestFit="1" customWidth="1"/>
    <col min="9219" max="9230" width="12.77734375" style="1383" bestFit="1" customWidth="1"/>
    <col min="9231" max="9232" width="13.88671875" style="1383" bestFit="1" customWidth="1"/>
    <col min="9233" max="9234" width="10.6640625" style="1383" customWidth="1"/>
    <col min="9235" max="9472" width="8.88671875" style="1383"/>
    <col min="9473" max="9473" width="7.5546875" style="1383" bestFit="1" customWidth="1"/>
    <col min="9474" max="9474" width="13.109375" style="1383" bestFit="1" customWidth="1"/>
    <col min="9475" max="9486" width="12.77734375" style="1383" bestFit="1" customWidth="1"/>
    <col min="9487" max="9488" width="13.88671875" style="1383" bestFit="1" customWidth="1"/>
    <col min="9489" max="9490" width="10.6640625" style="1383" customWidth="1"/>
    <col min="9491" max="9728" width="8.88671875" style="1383"/>
    <col min="9729" max="9729" width="7.5546875" style="1383" bestFit="1" customWidth="1"/>
    <col min="9730" max="9730" width="13.109375" style="1383" bestFit="1" customWidth="1"/>
    <col min="9731" max="9742" width="12.77734375" style="1383" bestFit="1" customWidth="1"/>
    <col min="9743" max="9744" width="13.88671875" style="1383" bestFit="1" customWidth="1"/>
    <col min="9745" max="9746" width="10.6640625" style="1383" customWidth="1"/>
    <col min="9747" max="9984" width="8.88671875" style="1383"/>
    <col min="9985" max="9985" width="7.5546875" style="1383" bestFit="1" customWidth="1"/>
    <col min="9986" max="9986" width="13.109375" style="1383" bestFit="1" customWidth="1"/>
    <col min="9987" max="9998" width="12.77734375" style="1383" bestFit="1" customWidth="1"/>
    <col min="9999" max="10000" width="13.88671875" style="1383" bestFit="1" customWidth="1"/>
    <col min="10001" max="10002" width="10.6640625" style="1383" customWidth="1"/>
    <col min="10003" max="10240" width="8.88671875" style="1383"/>
    <col min="10241" max="10241" width="7.5546875" style="1383" bestFit="1" customWidth="1"/>
    <col min="10242" max="10242" width="13.109375" style="1383" bestFit="1" customWidth="1"/>
    <col min="10243" max="10254" width="12.77734375" style="1383" bestFit="1" customWidth="1"/>
    <col min="10255" max="10256" width="13.88671875" style="1383" bestFit="1" customWidth="1"/>
    <col min="10257" max="10258" width="10.6640625" style="1383" customWidth="1"/>
    <col min="10259" max="10496" width="8.88671875" style="1383"/>
    <col min="10497" max="10497" width="7.5546875" style="1383" bestFit="1" customWidth="1"/>
    <col min="10498" max="10498" width="13.109375" style="1383" bestFit="1" customWidth="1"/>
    <col min="10499" max="10510" width="12.77734375" style="1383" bestFit="1" customWidth="1"/>
    <col min="10511" max="10512" width="13.88671875" style="1383" bestFit="1" customWidth="1"/>
    <col min="10513" max="10514" width="10.6640625" style="1383" customWidth="1"/>
    <col min="10515" max="10752" width="8.88671875" style="1383"/>
    <col min="10753" max="10753" width="7.5546875" style="1383" bestFit="1" customWidth="1"/>
    <col min="10754" max="10754" width="13.109375" style="1383" bestFit="1" customWidth="1"/>
    <col min="10755" max="10766" width="12.77734375" style="1383" bestFit="1" customWidth="1"/>
    <col min="10767" max="10768" width="13.88671875" style="1383" bestFit="1" customWidth="1"/>
    <col min="10769" max="10770" width="10.6640625" style="1383" customWidth="1"/>
    <col min="10771" max="11008" width="8.88671875" style="1383"/>
    <col min="11009" max="11009" width="7.5546875" style="1383" bestFit="1" customWidth="1"/>
    <col min="11010" max="11010" width="13.109375" style="1383" bestFit="1" customWidth="1"/>
    <col min="11011" max="11022" width="12.77734375" style="1383" bestFit="1" customWidth="1"/>
    <col min="11023" max="11024" width="13.88671875" style="1383" bestFit="1" customWidth="1"/>
    <col min="11025" max="11026" width="10.6640625" style="1383" customWidth="1"/>
    <col min="11027" max="11264" width="8.88671875" style="1383"/>
    <col min="11265" max="11265" width="7.5546875" style="1383" bestFit="1" customWidth="1"/>
    <col min="11266" max="11266" width="13.109375" style="1383" bestFit="1" customWidth="1"/>
    <col min="11267" max="11278" width="12.77734375" style="1383" bestFit="1" customWidth="1"/>
    <col min="11279" max="11280" width="13.88671875" style="1383" bestFit="1" customWidth="1"/>
    <col min="11281" max="11282" width="10.6640625" style="1383" customWidth="1"/>
    <col min="11283" max="11520" width="8.88671875" style="1383"/>
    <col min="11521" max="11521" width="7.5546875" style="1383" bestFit="1" customWidth="1"/>
    <col min="11522" max="11522" width="13.109375" style="1383" bestFit="1" customWidth="1"/>
    <col min="11523" max="11534" width="12.77734375" style="1383" bestFit="1" customWidth="1"/>
    <col min="11535" max="11536" width="13.88671875" style="1383" bestFit="1" customWidth="1"/>
    <col min="11537" max="11538" width="10.6640625" style="1383" customWidth="1"/>
    <col min="11539" max="11776" width="8.88671875" style="1383"/>
    <col min="11777" max="11777" width="7.5546875" style="1383" bestFit="1" customWidth="1"/>
    <col min="11778" max="11778" width="13.109375" style="1383" bestFit="1" customWidth="1"/>
    <col min="11779" max="11790" width="12.77734375" style="1383" bestFit="1" customWidth="1"/>
    <col min="11791" max="11792" width="13.88671875" style="1383" bestFit="1" customWidth="1"/>
    <col min="11793" max="11794" width="10.6640625" style="1383" customWidth="1"/>
    <col min="11795" max="12032" width="8.88671875" style="1383"/>
    <col min="12033" max="12033" width="7.5546875" style="1383" bestFit="1" customWidth="1"/>
    <col min="12034" max="12034" width="13.109375" style="1383" bestFit="1" customWidth="1"/>
    <col min="12035" max="12046" width="12.77734375" style="1383" bestFit="1" customWidth="1"/>
    <col min="12047" max="12048" width="13.88671875" style="1383" bestFit="1" customWidth="1"/>
    <col min="12049" max="12050" width="10.6640625" style="1383" customWidth="1"/>
    <col min="12051" max="12288" width="8.88671875" style="1383"/>
    <col min="12289" max="12289" width="7.5546875" style="1383" bestFit="1" customWidth="1"/>
    <col min="12290" max="12290" width="13.109375" style="1383" bestFit="1" customWidth="1"/>
    <col min="12291" max="12302" width="12.77734375" style="1383" bestFit="1" customWidth="1"/>
    <col min="12303" max="12304" width="13.88671875" style="1383" bestFit="1" customWidth="1"/>
    <col min="12305" max="12306" width="10.6640625" style="1383" customWidth="1"/>
    <col min="12307" max="12544" width="8.88671875" style="1383"/>
    <col min="12545" max="12545" width="7.5546875" style="1383" bestFit="1" customWidth="1"/>
    <col min="12546" max="12546" width="13.109375" style="1383" bestFit="1" customWidth="1"/>
    <col min="12547" max="12558" width="12.77734375" style="1383" bestFit="1" customWidth="1"/>
    <col min="12559" max="12560" width="13.88671875" style="1383" bestFit="1" customWidth="1"/>
    <col min="12561" max="12562" width="10.6640625" style="1383" customWidth="1"/>
    <col min="12563" max="12800" width="8.88671875" style="1383"/>
    <col min="12801" max="12801" width="7.5546875" style="1383" bestFit="1" customWidth="1"/>
    <col min="12802" max="12802" width="13.109375" style="1383" bestFit="1" customWidth="1"/>
    <col min="12803" max="12814" width="12.77734375" style="1383" bestFit="1" customWidth="1"/>
    <col min="12815" max="12816" width="13.88671875" style="1383" bestFit="1" customWidth="1"/>
    <col min="12817" max="12818" width="10.6640625" style="1383" customWidth="1"/>
    <col min="12819" max="13056" width="8.88671875" style="1383"/>
    <col min="13057" max="13057" width="7.5546875" style="1383" bestFit="1" customWidth="1"/>
    <col min="13058" max="13058" width="13.109375" style="1383" bestFit="1" customWidth="1"/>
    <col min="13059" max="13070" width="12.77734375" style="1383" bestFit="1" customWidth="1"/>
    <col min="13071" max="13072" width="13.88671875" style="1383" bestFit="1" customWidth="1"/>
    <col min="13073" max="13074" width="10.6640625" style="1383" customWidth="1"/>
    <col min="13075" max="13312" width="8.88671875" style="1383"/>
    <col min="13313" max="13313" width="7.5546875" style="1383" bestFit="1" customWidth="1"/>
    <col min="13314" max="13314" width="13.109375" style="1383" bestFit="1" customWidth="1"/>
    <col min="13315" max="13326" width="12.77734375" style="1383" bestFit="1" customWidth="1"/>
    <col min="13327" max="13328" width="13.88671875" style="1383" bestFit="1" customWidth="1"/>
    <col min="13329" max="13330" width="10.6640625" style="1383" customWidth="1"/>
    <col min="13331" max="13568" width="8.88671875" style="1383"/>
    <col min="13569" max="13569" width="7.5546875" style="1383" bestFit="1" customWidth="1"/>
    <col min="13570" max="13570" width="13.109375" style="1383" bestFit="1" customWidth="1"/>
    <col min="13571" max="13582" width="12.77734375" style="1383" bestFit="1" customWidth="1"/>
    <col min="13583" max="13584" width="13.88671875" style="1383" bestFit="1" customWidth="1"/>
    <col min="13585" max="13586" width="10.6640625" style="1383" customWidth="1"/>
    <col min="13587" max="13824" width="8.88671875" style="1383"/>
    <col min="13825" max="13825" width="7.5546875" style="1383" bestFit="1" customWidth="1"/>
    <col min="13826" max="13826" width="13.109375" style="1383" bestFit="1" customWidth="1"/>
    <col min="13827" max="13838" width="12.77734375" style="1383" bestFit="1" customWidth="1"/>
    <col min="13839" max="13840" width="13.88671875" style="1383" bestFit="1" customWidth="1"/>
    <col min="13841" max="13842" width="10.6640625" style="1383" customWidth="1"/>
    <col min="13843" max="14080" width="8.88671875" style="1383"/>
    <col min="14081" max="14081" width="7.5546875" style="1383" bestFit="1" customWidth="1"/>
    <col min="14082" max="14082" width="13.109375" style="1383" bestFit="1" customWidth="1"/>
    <col min="14083" max="14094" width="12.77734375" style="1383" bestFit="1" customWidth="1"/>
    <col min="14095" max="14096" width="13.88671875" style="1383" bestFit="1" customWidth="1"/>
    <col min="14097" max="14098" width="10.6640625" style="1383" customWidth="1"/>
    <col min="14099" max="14336" width="8.88671875" style="1383"/>
    <col min="14337" max="14337" width="7.5546875" style="1383" bestFit="1" customWidth="1"/>
    <col min="14338" max="14338" width="13.109375" style="1383" bestFit="1" customWidth="1"/>
    <col min="14339" max="14350" width="12.77734375" style="1383" bestFit="1" customWidth="1"/>
    <col min="14351" max="14352" width="13.88671875" style="1383" bestFit="1" customWidth="1"/>
    <col min="14353" max="14354" width="10.6640625" style="1383" customWidth="1"/>
    <col min="14355" max="14592" width="8.88671875" style="1383"/>
    <col min="14593" max="14593" width="7.5546875" style="1383" bestFit="1" customWidth="1"/>
    <col min="14594" max="14594" width="13.109375" style="1383" bestFit="1" customWidth="1"/>
    <col min="14595" max="14606" width="12.77734375" style="1383" bestFit="1" customWidth="1"/>
    <col min="14607" max="14608" width="13.88671875" style="1383" bestFit="1" customWidth="1"/>
    <col min="14609" max="14610" width="10.6640625" style="1383" customWidth="1"/>
    <col min="14611" max="14848" width="8.88671875" style="1383"/>
    <col min="14849" max="14849" width="7.5546875" style="1383" bestFit="1" customWidth="1"/>
    <col min="14850" max="14850" width="13.109375" style="1383" bestFit="1" customWidth="1"/>
    <col min="14851" max="14862" width="12.77734375" style="1383" bestFit="1" customWidth="1"/>
    <col min="14863" max="14864" width="13.88671875" style="1383" bestFit="1" customWidth="1"/>
    <col min="14865" max="14866" width="10.6640625" style="1383" customWidth="1"/>
    <col min="14867" max="15104" width="8.88671875" style="1383"/>
    <col min="15105" max="15105" width="7.5546875" style="1383" bestFit="1" customWidth="1"/>
    <col min="15106" max="15106" width="13.109375" style="1383" bestFit="1" customWidth="1"/>
    <col min="15107" max="15118" width="12.77734375" style="1383" bestFit="1" customWidth="1"/>
    <col min="15119" max="15120" width="13.88671875" style="1383" bestFit="1" customWidth="1"/>
    <col min="15121" max="15122" width="10.6640625" style="1383" customWidth="1"/>
    <col min="15123" max="15360" width="8.88671875" style="1383"/>
    <col min="15361" max="15361" width="7.5546875" style="1383" bestFit="1" customWidth="1"/>
    <col min="15362" max="15362" width="13.109375" style="1383" bestFit="1" customWidth="1"/>
    <col min="15363" max="15374" width="12.77734375" style="1383" bestFit="1" customWidth="1"/>
    <col min="15375" max="15376" width="13.88671875" style="1383" bestFit="1" customWidth="1"/>
    <col min="15377" max="15378" width="10.6640625" style="1383" customWidth="1"/>
    <col min="15379" max="15616" width="8.88671875" style="1383"/>
    <col min="15617" max="15617" width="7.5546875" style="1383" bestFit="1" customWidth="1"/>
    <col min="15618" max="15618" width="13.109375" style="1383" bestFit="1" customWidth="1"/>
    <col min="15619" max="15630" width="12.77734375" style="1383" bestFit="1" customWidth="1"/>
    <col min="15631" max="15632" width="13.88671875" style="1383" bestFit="1" customWidth="1"/>
    <col min="15633" max="15634" width="10.6640625" style="1383" customWidth="1"/>
    <col min="15635" max="15872" width="8.88671875" style="1383"/>
    <col min="15873" max="15873" width="7.5546875" style="1383" bestFit="1" customWidth="1"/>
    <col min="15874" max="15874" width="13.109375" style="1383" bestFit="1" customWidth="1"/>
    <col min="15875" max="15886" width="12.77734375" style="1383" bestFit="1" customWidth="1"/>
    <col min="15887" max="15888" width="13.88671875" style="1383" bestFit="1" customWidth="1"/>
    <col min="15889" max="15890" width="10.6640625" style="1383" customWidth="1"/>
    <col min="15891" max="16128" width="8.88671875" style="1383"/>
    <col min="16129" max="16129" width="7.5546875" style="1383" bestFit="1" customWidth="1"/>
    <col min="16130" max="16130" width="13.109375" style="1383" bestFit="1" customWidth="1"/>
    <col min="16131" max="16142" width="12.77734375" style="1383" bestFit="1" customWidth="1"/>
    <col min="16143" max="16144" width="13.88671875" style="1383" bestFit="1" customWidth="1"/>
    <col min="16145" max="16146" width="10.6640625" style="1383" customWidth="1"/>
    <col min="16147" max="16384" width="8.88671875" style="1383"/>
  </cols>
  <sheetData>
    <row r="1" spans="1:16" ht="27">
      <c r="A1" s="1574" t="s">
        <v>525</v>
      </c>
      <c r="B1" s="1575"/>
      <c r="C1" s="1575"/>
      <c r="D1" s="1575"/>
      <c r="E1" s="1575"/>
      <c r="F1" s="1575"/>
      <c r="G1" s="1575"/>
      <c r="H1" s="1575"/>
      <c r="I1" s="1575"/>
      <c r="J1" s="1575"/>
      <c r="K1" s="1575"/>
      <c r="L1" s="1575"/>
      <c r="M1" s="1575"/>
      <c r="N1" s="1575"/>
      <c r="O1" s="1575"/>
      <c r="P1" s="1576"/>
    </row>
    <row r="2" spans="1:16" ht="22.5" customHeight="1">
      <c r="A2" s="1564" t="s">
        <v>524</v>
      </c>
      <c r="B2" s="1572"/>
      <c r="C2" s="1573" t="s">
        <v>523</v>
      </c>
      <c r="D2" s="1573"/>
      <c r="E2" s="1573"/>
      <c r="F2" s="1573" t="s">
        <v>522</v>
      </c>
      <c r="G2" s="1573"/>
      <c r="H2" s="1573"/>
      <c r="I2" s="1573" t="s">
        <v>521</v>
      </c>
      <c r="J2" s="1573"/>
      <c r="K2" s="1573"/>
      <c r="L2" s="1573" t="s">
        <v>520</v>
      </c>
      <c r="M2" s="1573"/>
      <c r="N2" s="1573"/>
      <c r="O2" s="1573" t="s">
        <v>517</v>
      </c>
      <c r="P2" s="1577"/>
    </row>
    <row r="3" spans="1:16" ht="22.5" customHeight="1">
      <c r="A3" s="1564"/>
      <c r="B3" s="1572"/>
      <c r="C3" s="1573" t="s">
        <v>519</v>
      </c>
      <c r="D3" s="1573"/>
      <c r="E3" s="1573"/>
      <c r="F3" s="1573" t="s">
        <v>518</v>
      </c>
      <c r="G3" s="1573"/>
      <c r="H3" s="1573"/>
      <c r="I3" s="1578" t="s">
        <v>517</v>
      </c>
      <c r="J3" s="1578"/>
      <c r="K3" s="1578"/>
      <c r="L3" s="1579" t="s">
        <v>516</v>
      </c>
      <c r="M3" s="1579"/>
      <c r="N3" s="1579"/>
      <c r="O3" s="1573"/>
      <c r="P3" s="1577"/>
    </row>
    <row r="4" spans="1:16" ht="22.5" customHeight="1">
      <c r="A4" s="1564"/>
      <c r="B4" s="1572"/>
      <c r="C4" s="1368" t="s">
        <v>515</v>
      </c>
      <c r="D4" s="1368" t="s">
        <v>488</v>
      </c>
      <c r="E4" s="1368" t="s">
        <v>489</v>
      </c>
      <c r="F4" s="1368" t="s">
        <v>490</v>
      </c>
      <c r="G4" s="1368" t="s">
        <v>491</v>
      </c>
      <c r="H4" s="1368" t="s">
        <v>492</v>
      </c>
      <c r="I4" s="1368" t="s">
        <v>493</v>
      </c>
      <c r="J4" s="1368" t="s">
        <v>494</v>
      </c>
      <c r="K4" s="1368" t="s">
        <v>495</v>
      </c>
      <c r="L4" s="1368" t="s">
        <v>496</v>
      </c>
      <c r="M4" s="1368" t="s">
        <v>497</v>
      </c>
      <c r="N4" s="1368" t="s">
        <v>498</v>
      </c>
      <c r="O4" s="1369" t="s">
        <v>499</v>
      </c>
      <c r="P4" s="1370" t="s">
        <v>514</v>
      </c>
    </row>
    <row r="5" spans="1:16" ht="34.5" customHeight="1">
      <c r="A5" s="1371" t="s">
        <v>513</v>
      </c>
      <c r="B5" s="1372" t="s">
        <v>513</v>
      </c>
      <c r="C5" s="1373">
        <v>0</v>
      </c>
      <c r="D5" s="1373">
        <v>1900000</v>
      </c>
      <c r="E5" s="1373">
        <v>1900000</v>
      </c>
      <c r="F5" s="1373">
        <v>1900000</v>
      </c>
      <c r="G5" s="1373">
        <v>1900000</v>
      </c>
      <c r="H5" s="1373">
        <v>1900000</v>
      </c>
      <c r="I5" s="1373">
        <v>1900000</v>
      </c>
      <c r="J5" s="1373">
        <v>1900000</v>
      </c>
      <c r="K5" s="1373">
        <v>1900000</v>
      </c>
      <c r="L5" s="1373">
        <v>1900000</v>
      </c>
      <c r="M5" s="1373">
        <v>1900000</v>
      </c>
      <c r="N5" s="1373">
        <v>1900000</v>
      </c>
      <c r="O5" s="1373">
        <f>SUM(C5:N5)</f>
        <v>20900000</v>
      </c>
      <c r="P5" s="1374">
        <f>SUM(O5)</f>
        <v>20900000</v>
      </c>
    </row>
    <row r="6" spans="1:16" ht="27" customHeight="1">
      <c r="A6" s="1564"/>
      <c r="B6" s="1369" t="s">
        <v>512</v>
      </c>
      <c r="C6" s="1375"/>
      <c r="D6" s="1375"/>
      <c r="E6" s="1375"/>
      <c r="F6" s="1375"/>
      <c r="G6" s="1375"/>
      <c r="H6" s="1375"/>
      <c r="I6" s="1375"/>
      <c r="J6" s="1375"/>
      <c r="K6" s="1375"/>
      <c r="L6" s="1375"/>
      <c r="M6" s="1375"/>
      <c r="N6" s="1375"/>
      <c r="O6" s="1376">
        <f>SUM(C6:N6)</f>
        <v>0</v>
      </c>
      <c r="P6" s="1565">
        <f>SUM(O6:O8)</f>
        <v>0</v>
      </c>
    </row>
    <row r="7" spans="1:16" ht="27" customHeight="1">
      <c r="A7" s="1564"/>
      <c r="B7" s="1369" t="s">
        <v>511</v>
      </c>
      <c r="C7" s="1375"/>
      <c r="D7" s="1375"/>
      <c r="E7" s="1375"/>
      <c r="F7" s="1375"/>
      <c r="G7" s="1375"/>
      <c r="H7" s="1375"/>
      <c r="I7" s="1375"/>
      <c r="J7" s="1375"/>
      <c r="K7" s="1375"/>
      <c r="L7" s="1375"/>
      <c r="M7" s="1375"/>
      <c r="N7" s="1375"/>
      <c r="O7" s="1376">
        <f>SUM(C7:N7)</f>
        <v>0</v>
      </c>
      <c r="P7" s="1565"/>
    </row>
    <row r="8" spans="1:16" ht="27" customHeight="1">
      <c r="A8" s="1564"/>
      <c r="B8" s="1377" t="s">
        <v>510</v>
      </c>
      <c r="C8" s="1375"/>
      <c r="D8" s="1375"/>
      <c r="E8" s="1375"/>
      <c r="F8" s="1375"/>
      <c r="G8" s="1375"/>
      <c r="H8" s="1375"/>
      <c r="I8" s="1375"/>
      <c r="J8" s="1375"/>
      <c r="K8" s="1375"/>
      <c r="L8" s="1375"/>
      <c r="M8" s="1375"/>
      <c r="N8" s="1375"/>
      <c r="O8" s="1376">
        <f>SUM(C8:N8)</f>
        <v>0</v>
      </c>
      <c r="P8" s="1565"/>
    </row>
    <row r="9" spans="1:16" ht="34.5" customHeight="1">
      <c r="A9" s="1570" t="s">
        <v>509</v>
      </c>
      <c r="B9" s="1571"/>
      <c r="C9" s="1373">
        <f t="shared" ref="C9:O9" si="0">SUM(C6:C8)</f>
        <v>0</v>
      </c>
      <c r="D9" s="1373">
        <f t="shared" si="0"/>
        <v>0</v>
      </c>
      <c r="E9" s="1373">
        <f t="shared" si="0"/>
        <v>0</v>
      </c>
      <c r="F9" s="1373">
        <f t="shared" si="0"/>
        <v>0</v>
      </c>
      <c r="G9" s="1373">
        <f t="shared" si="0"/>
        <v>0</v>
      </c>
      <c r="H9" s="1373">
        <f t="shared" si="0"/>
        <v>0</v>
      </c>
      <c r="I9" s="1373">
        <f t="shared" si="0"/>
        <v>0</v>
      </c>
      <c r="J9" s="1373">
        <f t="shared" si="0"/>
        <v>0</v>
      </c>
      <c r="K9" s="1373">
        <f t="shared" si="0"/>
        <v>0</v>
      </c>
      <c r="L9" s="1373">
        <f t="shared" si="0"/>
        <v>0</v>
      </c>
      <c r="M9" s="1373">
        <f t="shared" si="0"/>
        <v>0</v>
      </c>
      <c r="N9" s="1373">
        <f t="shared" si="0"/>
        <v>0</v>
      </c>
      <c r="O9" s="1378">
        <f t="shared" si="0"/>
        <v>0</v>
      </c>
      <c r="P9" s="1565"/>
    </row>
    <row r="10" spans="1:16" ht="34.5" customHeight="1">
      <c r="A10" s="1566" t="s">
        <v>508</v>
      </c>
      <c r="B10" s="1567"/>
      <c r="C10" s="1379">
        <f t="shared" ref="C10:N10" si="1">C5+C9</f>
        <v>0</v>
      </c>
      <c r="D10" s="1379">
        <f t="shared" si="1"/>
        <v>1900000</v>
      </c>
      <c r="E10" s="1379">
        <f t="shared" si="1"/>
        <v>1900000</v>
      </c>
      <c r="F10" s="1379">
        <f t="shared" si="1"/>
        <v>1900000</v>
      </c>
      <c r="G10" s="1379">
        <f t="shared" si="1"/>
        <v>1900000</v>
      </c>
      <c r="H10" s="1379">
        <f t="shared" si="1"/>
        <v>1900000</v>
      </c>
      <c r="I10" s="1379">
        <f t="shared" si="1"/>
        <v>1900000</v>
      </c>
      <c r="J10" s="1379">
        <f t="shared" si="1"/>
        <v>1900000</v>
      </c>
      <c r="K10" s="1379">
        <f t="shared" si="1"/>
        <v>1900000</v>
      </c>
      <c r="L10" s="1379">
        <f t="shared" si="1"/>
        <v>1900000</v>
      </c>
      <c r="M10" s="1379">
        <f t="shared" si="1"/>
        <v>1900000</v>
      </c>
      <c r="N10" s="1379">
        <f t="shared" si="1"/>
        <v>1900000</v>
      </c>
      <c r="O10" s="1380">
        <f>SUM(C10:N10)</f>
        <v>20900000</v>
      </c>
      <c r="P10" s="1374">
        <f>SUM(O10)</f>
        <v>20900000</v>
      </c>
    </row>
    <row r="11" spans="1:16" ht="34.5" customHeight="1">
      <c r="A11" s="1562" t="s">
        <v>507</v>
      </c>
      <c r="B11" s="1563"/>
      <c r="C11" s="1380">
        <f t="shared" ref="C11:N11" si="2">ROUND((SUM(C10/12)),-1)</f>
        <v>0</v>
      </c>
      <c r="D11" s="1380"/>
      <c r="E11" s="1380"/>
      <c r="F11" s="1380"/>
      <c r="G11" s="1380"/>
      <c r="H11" s="1380"/>
      <c r="I11" s="1380"/>
      <c r="J11" s="1380"/>
      <c r="K11" s="1380"/>
      <c r="L11" s="1380"/>
      <c r="M11" s="1380"/>
      <c r="N11" s="1380"/>
      <c r="O11" s="1380"/>
      <c r="P11" s="1374">
        <f>SUM(O11)</f>
        <v>0</v>
      </c>
    </row>
    <row r="12" spans="1:16" ht="27" customHeight="1">
      <c r="A12" s="1564" t="s">
        <v>506</v>
      </c>
      <c r="B12" s="1377" t="s">
        <v>505</v>
      </c>
      <c r="C12" s="1375">
        <f t="shared" ref="C12:N12" si="3">ROUNDDOWN((SUM(C10)*3.12%),-1)</f>
        <v>0</v>
      </c>
      <c r="D12" s="1375">
        <f t="shared" si="3"/>
        <v>59280</v>
      </c>
      <c r="E12" s="1375">
        <f t="shared" si="3"/>
        <v>59280</v>
      </c>
      <c r="F12" s="1375">
        <f t="shared" si="3"/>
        <v>59280</v>
      </c>
      <c r="G12" s="1375">
        <f t="shared" si="3"/>
        <v>59280</v>
      </c>
      <c r="H12" s="1375">
        <f t="shared" si="3"/>
        <v>59280</v>
      </c>
      <c r="I12" s="1375">
        <f t="shared" si="3"/>
        <v>59280</v>
      </c>
      <c r="J12" s="1375">
        <f t="shared" si="3"/>
        <v>59280</v>
      </c>
      <c r="K12" s="1375">
        <f t="shared" si="3"/>
        <v>59280</v>
      </c>
      <c r="L12" s="1375">
        <f t="shared" si="3"/>
        <v>59280</v>
      </c>
      <c r="M12" s="1375">
        <f t="shared" si="3"/>
        <v>59280</v>
      </c>
      <c r="N12" s="1375">
        <f t="shared" si="3"/>
        <v>59280</v>
      </c>
      <c r="O12" s="1376">
        <f>SUM(C12:N12)</f>
        <v>652080</v>
      </c>
      <c r="P12" s="1565">
        <f>O17</f>
        <v>2101000</v>
      </c>
    </row>
    <row r="13" spans="1:16" ht="27" customHeight="1">
      <c r="A13" s="1564"/>
      <c r="B13" s="1377" t="s">
        <v>504</v>
      </c>
      <c r="C13" s="1375">
        <f t="shared" ref="C13:N13" si="4">ROUNDDOWN((SUM(C12*7.38%)),-1)</f>
        <v>0</v>
      </c>
      <c r="D13" s="1375">
        <f t="shared" si="4"/>
        <v>4370</v>
      </c>
      <c r="E13" s="1375">
        <f t="shared" si="4"/>
        <v>4370</v>
      </c>
      <c r="F13" s="1375">
        <f t="shared" si="4"/>
        <v>4370</v>
      </c>
      <c r="G13" s="1375">
        <f t="shared" si="4"/>
        <v>4370</v>
      </c>
      <c r="H13" s="1375">
        <f t="shared" si="4"/>
        <v>4370</v>
      </c>
      <c r="I13" s="1375">
        <f t="shared" si="4"/>
        <v>4370</v>
      </c>
      <c r="J13" s="1375">
        <f t="shared" si="4"/>
        <v>4370</v>
      </c>
      <c r="K13" s="1375">
        <f t="shared" si="4"/>
        <v>4370</v>
      </c>
      <c r="L13" s="1375">
        <f t="shared" si="4"/>
        <v>4370</v>
      </c>
      <c r="M13" s="1375">
        <f t="shared" si="4"/>
        <v>4370</v>
      </c>
      <c r="N13" s="1375">
        <f t="shared" si="4"/>
        <v>4370</v>
      </c>
      <c r="O13" s="1376">
        <f>SUM(C13:N13)</f>
        <v>48070</v>
      </c>
      <c r="P13" s="1565"/>
    </row>
    <row r="14" spans="1:16" ht="27" customHeight="1">
      <c r="A14" s="1564"/>
      <c r="B14" s="1377" t="s">
        <v>503</v>
      </c>
      <c r="C14" s="1375">
        <f t="shared" ref="C14:N14" si="5">ROUNDDOWN((SUM(C10)*4.5%),-1)</f>
        <v>0</v>
      </c>
      <c r="D14" s="1375">
        <f t="shared" si="5"/>
        <v>85500</v>
      </c>
      <c r="E14" s="1375">
        <f t="shared" si="5"/>
        <v>85500</v>
      </c>
      <c r="F14" s="1375">
        <f t="shared" si="5"/>
        <v>85500</v>
      </c>
      <c r="G14" s="1375">
        <f t="shared" si="5"/>
        <v>85500</v>
      </c>
      <c r="H14" s="1375">
        <f t="shared" si="5"/>
        <v>85500</v>
      </c>
      <c r="I14" s="1375">
        <f t="shared" si="5"/>
        <v>85500</v>
      </c>
      <c r="J14" s="1375">
        <f t="shared" si="5"/>
        <v>85500</v>
      </c>
      <c r="K14" s="1375">
        <f t="shared" si="5"/>
        <v>85500</v>
      </c>
      <c r="L14" s="1375">
        <f t="shared" si="5"/>
        <v>85500</v>
      </c>
      <c r="M14" s="1375">
        <f t="shared" si="5"/>
        <v>85500</v>
      </c>
      <c r="N14" s="1375">
        <f t="shared" si="5"/>
        <v>85500</v>
      </c>
      <c r="O14" s="1376">
        <f>SUM(C14:N14)</f>
        <v>940500</v>
      </c>
      <c r="P14" s="1565"/>
    </row>
    <row r="15" spans="1:16" ht="27" customHeight="1">
      <c r="A15" s="1564"/>
      <c r="B15" s="1377" t="s">
        <v>502</v>
      </c>
      <c r="C15" s="1375">
        <f t="shared" ref="C15:N15" si="6">ROUNDDOWN((SUM(C10)*1.5%),-1)</f>
        <v>0</v>
      </c>
      <c r="D15" s="1375">
        <f t="shared" si="6"/>
        <v>28500</v>
      </c>
      <c r="E15" s="1375">
        <f t="shared" si="6"/>
        <v>28500</v>
      </c>
      <c r="F15" s="1375">
        <f t="shared" si="6"/>
        <v>28500</v>
      </c>
      <c r="G15" s="1375">
        <f t="shared" si="6"/>
        <v>28500</v>
      </c>
      <c r="H15" s="1375">
        <f t="shared" si="6"/>
        <v>28500</v>
      </c>
      <c r="I15" s="1375">
        <f t="shared" si="6"/>
        <v>28500</v>
      </c>
      <c r="J15" s="1375">
        <f t="shared" si="6"/>
        <v>28500</v>
      </c>
      <c r="K15" s="1375">
        <f t="shared" si="6"/>
        <v>28500</v>
      </c>
      <c r="L15" s="1375">
        <f t="shared" si="6"/>
        <v>28500</v>
      </c>
      <c r="M15" s="1375">
        <f t="shared" si="6"/>
        <v>28500</v>
      </c>
      <c r="N15" s="1375">
        <f t="shared" si="6"/>
        <v>28500</v>
      </c>
      <c r="O15" s="1376">
        <f>SUM(C15:N15)</f>
        <v>313500</v>
      </c>
      <c r="P15" s="1565"/>
    </row>
    <row r="16" spans="1:16" ht="27" customHeight="1">
      <c r="A16" s="1564"/>
      <c r="B16" s="1377" t="s">
        <v>501</v>
      </c>
      <c r="C16" s="1375">
        <f t="shared" ref="C16:N16" si="7">ROUNDDOWN((SUM(C10)*0.703%),-1)</f>
        <v>0</v>
      </c>
      <c r="D16" s="1375">
        <f t="shared" si="7"/>
        <v>13350</v>
      </c>
      <c r="E16" s="1375">
        <f t="shared" si="7"/>
        <v>13350</v>
      </c>
      <c r="F16" s="1375">
        <f t="shared" si="7"/>
        <v>13350</v>
      </c>
      <c r="G16" s="1375">
        <f t="shared" si="7"/>
        <v>13350</v>
      </c>
      <c r="H16" s="1375">
        <f t="shared" si="7"/>
        <v>13350</v>
      </c>
      <c r="I16" s="1375">
        <f t="shared" si="7"/>
        <v>13350</v>
      </c>
      <c r="J16" s="1375">
        <f t="shared" si="7"/>
        <v>13350</v>
      </c>
      <c r="K16" s="1375">
        <f t="shared" si="7"/>
        <v>13350</v>
      </c>
      <c r="L16" s="1375">
        <f t="shared" si="7"/>
        <v>13350</v>
      </c>
      <c r="M16" s="1375">
        <f t="shared" si="7"/>
        <v>13350</v>
      </c>
      <c r="N16" s="1375">
        <f t="shared" si="7"/>
        <v>13350</v>
      </c>
      <c r="O16" s="1376">
        <f>SUM(C16:N16)</f>
        <v>146850</v>
      </c>
      <c r="P16" s="1565"/>
    </row>
    <row r="17" spans="1:16" ht="34.5" customHeight="1">
      <c r="A17" s="1566" t="s">
        <v>500</v>
      </c>
      <c r="B17" s="1567"/>
      <c r="C17" s="1380">
        <f t="shared" ref="C17:O17" si="8">SUM(C12:C16)</f>
        <v>0</v>
      </c>
      <c r="D17" s="1380">
        <f t="shared" si="8"/>
        <v>191000</v>
      </c>
      <c r="E17" s="1380">
        <f t="shared" si="8"/>
        <v>191000</v>
      </c>
      <c r="F17" s="1380">
        <f t="shared" si="8"/>
        <v>191000</v>
      </c>
      <c r="G17" s="1380">
        <f t="shared" si="8"/>
        <v>191000</v>
      </c>
      <c r="H17" s="1380">
        <f t="shared" si="8"/>
        <v>191000</v>
      </c>
      <c r="I17" s="1380">
        <f t="shared" si="8"/>
        <v>191000</v>
      </c>
      <c r="J17" s="1380">
        <f t="shared" si="8"/>
        <v>191000</v>
      </c>
      <c r="K17" s="1380">
        <f t="shared" si="8"/>
        <v>191000</v>
      </c>
      <c r="L17" s="1380">
        <f t="shared" si="8"/>
        <v>191000</v>
      </c>
      <c r="M17" s="1380">
        <f t="shared" si="8"/>
        <v>191000</v>
      </c>
      <c r="N17" s="1380">
        <f t="shared" si="8"/>
        <v>191000</v>
      </c>
      <c r="O17" s="1380">
        <f t="shared" si="8"/>
        <v>2101000</v>
      </c>
      <c r="P17" s="1565"/>
    </row>
    <row r="18" spans="1:16" ht="34.5" customHeight="1" thickBot="1">
      <c r="A18" s="1568" t="s">
        <v>499</v>
      </c>
      <c r="B18" s="1569"/>
      <c r="C18" s="1381">
        <f t="shared" ref="C18:O18" si="9">SUM(C10+C11+C17)</f>
        <v>0</v>
      </c>
      <c r="D18" s="1381">
        <f t="shared" si="9"/>
        <v>2091000</v>
      </c>
      <c r="E18" s="1381">
        <f t="shared" si="9"/>
        <v>2091000</v>
      </c>
      <c r="F18" s="1381">
        <f t="shared" si="9"/>
        <v>2091000</v>
      </c>
      <c r="G18" s="1381">
        <f t="shared" si="9"/>
        <v>2091000</v>
      </c>
      <c r="H18" s="1381">
        <f t="shared" si="9"/>
        <v>2091000</v>
      </c>
      <c r="I18" s="1381">
        <f t="shared" si="9"/>
        <v>2091000</v>
      </c>
      <c r="J18" s="1381">
        <f t="shared" si="9"/>
        <v>2091000</v>
      </c>
      <c r="K18" s="1381">
        <f t="shared" si="9"/>
        <v>2091000</v>
      </c>
      <c r="L18" s="1381">
        <f t="shared" si="9"/>
        <v>2091000</v>
      </c>
      <c r="M18" s="1381">
        <f t="shared" si="9"/>
        <v>2091000</v>
      </c>
      <c r="N18" s="1381">
        <f t="shared" si="9"/>
        <v>2091000</v>
      </c>
      <c r="O18" s="1381">
        <f t="shared" si="9"/>
        <v>23001000</v>
      </c>
      <c r="P18" s="1382">
        <f>SUM(P10+P11+P12)+276352</f>
        <v>23277352</v>
      </c>
    </row>
  </sheetData>
  <mergeCells count="21">
    <mergeCell ref="A1:P1"/>
    <mergeCell ref="O2:P3"/>
    <mergeCell ref="C3:E3"/>
    <mergeCell ref="F3:H3"/>
    <mergeCell ref="I3:K3"/>
    <mergeCell ref="L3:N3"/>
    <mergeCell ref="A10:B10"/>
    <mergeCell ref="C2:E2"/>
    <mergeCell ref="F2:H2"/>
    <mergeCell ref="I2:K2"/>
    <mergeCell ref="L2:N2"/>
    <mergeCell ref="A6:A8"/>
    <mergeCell ref="P6:P9"/>
    <mergeCell ref="A9:B9"/>
    <mergeCell ref="A2:A4"/>
    <mergeCell ref="B2:B4"/>
    <mergeCell ref="A11:B11"/>
    <mergeCell ref="A12:A16"/>
    <mergeCell ref="P12:P17"/>
    <mergeCell ref="A17:B17"/>
    <mergeCell ref="A18:B18"/>
  </mergeCells>
  <phoneticPr fontId="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view="pageBreakPreview" zoomScaleNormal="100" zoomScaleSheetLayoutView="100" workbookViewId="0">
      <selection activeCell="F14" sqref="F14"/>
    </sheetView>
  </sheetViews>
  <sheetFormatPr defaultRowHeight="14.25"/>
  <cols>
    <col min="1" max="1" width="9.77734375" style="823" customWidth="1"/>
    <col min="2" max="2" width="13.5546875" style="823" customWidth="1"/>
    <col min="3" max="3" width="14.77734375" style="823" bestFit="1" customWidth="1"/>
    <col min="4" max="4" width="12.33203125" style="824" bestFit="1" customWidth="1"/>
    <col min="5" max="5" width="11.21875" style="823" customWidth="1"/>
    <col min="6" max="6" width="23.6640625" style="823" customWidth="1"/>
    <col min="7" max="16384" width="8.88671875" style="823"/>
  </cols>
  <sheetData>
    <row r="1" spans="1:6" ht="35.25" customHeight="1">
      <c r="A1" s="1580" t="s">
        <v>385</v>
      </c>
      <c r="B1" s="1580"/>
      <c r="C1" s="1580"/>
      <c r="D1" s="1580"/>
      <c r="E1" s="1580"/>
      <c r="F1" s="1580"/>
    </row>
    <row r="2" spans="1:6" ht="15" thickBot="1">
      <c r="F2" s="825" t="s">
        <v>386</v>
      </c>
    </row>
    <row r="3" spans="1:6" ht="41.25" customHeight="1">
      <c r="A3" s="826" t="s">
        <v>387</v>
      </c>
      <c r="B3" s="827" t="s">
        <v>388</v>
      </c>
      <c r="C3" s="827" t="s">
        <v>389</v>
      </c>
      <c r="D3" s="828" t="s">
        <v>390</v>
      </c>
      <c r="E3" s="827" t="s">
        <v>391</v>
      </c>
      <c r="F3" s="829" t="s">
        <v>392</v>
      </c>
    </row>
    <row r="4" spans="1:6" ht="41.25" customHeight="1">
      <c r="A4" s="830"/>
      <c r="B4" s="831" t="s">
        <v>393</v>
      </c>
      <c r="C4" s="831" t="s">
        <v>394</v>
      </c>
      <c r="D4" s="832">
        <v>44000000</v>
      </c>
      <c r="E4" s="831" t="s">
        <v>395</v>
      </c>
      <c r="F4" s="833" t="s">
        <v>424</v>
      </c>
    </row>
    <row r="5" spans="1:6" ht="41.25" customHeight="1" thickBot="1">
      <c r="A5" s="1581" t="s">
        <v>396</v>
      </c>
      <c r="B5" s="1582"/>
      <c r="C5" s="1582"/>
      <c r="D5" s="834">
        <f>SUM(D4:D4)</f>
        <v>44000000</v>
      </c>
      <c r="E5" s="835"/>
      <c r="F5" s="836"/>
    </row>
  </sheetData>
  <mergeCells count="2">
    <mergeCell ref="A1:F1"/>
    <mergeCell ref="A5:C5"/>
  </mergeCells>
  <phoneticPr fontId="2" type="noConversion"/>
  <printOptions horizontalCentered="1"/>
  <pageMargins left="0.23622047244094491" right="0.23622047244094491" top="1.102362204724409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4" sqref="E4"/>
    </sheetView>
  </sheetViews>
  <sheetFormatPr defaultRowHeight="13.5"/>
  <cols>
    <col min="1" max="2" width="8.33203125" customWidth="1"/>
    <col min="3" max="3" width="15.109375" customWidth="1"/>
    <col min="4" max="4" width="14.44140625" customWidth="1"/>
    <col min="5" max="7" width="14.6640625" customWidth="1"/>
    <col min="8" max="8" width="13.109375" hidden="1" customWidth="1"/>
    <col min="9" max="9" width="13" hidden="1" customWidth="1"/>
    <col min="10" max="10" width="13" customWidth="1"/>
    <col min="11" max="11" width="0" hidden="1" customWidth="1"/>
    <col min="12" max="12" width="8.88671875" hidden="1" customWidth="1"/>
    <col min="13" max="13" width="15.109375" hidden="1" customWidth="1"/>
  </cols>
  <sheetData>
    <row r="1" spans="1:13" ht="52.5" customHeight="1">
      <c r="A1" s="1395" t="s">
        <v>180</v>
      </c>
      <c r="B1" s="1395"/>
      <c r="C1" s="1395"/>
      <c r="D1" s="1395"/>
      <c r="E1" s="1395"/>
      <c r="F1" s="1395"/>
      <c r="G1" s="1395"/>
      <c r="H1" s="1395"/>
      <c r="I1" s="1395"/>
      <c r="J1" s="1395"/>
      <c r="K1" s="1"/>
    </row>
    <row r="2" spans="1:13" ht="18.75" customHeight="1">
      <c r="A2" s="22"/>
      <c r="B2" s="22"/>
      <c r="C2" s="22"/>
      <c r="D2" s="22"/>
      <c r="E2" s="22"/>
      <c r="F2" s="22"/>
      <c r="G2" s="22"/>
      <c r="H2" s="22"/>
      <c r="I2" s="22"/>
      <c r="J2" s="28" t="s">
        <v>39</v>
      </c>
    </row>
    <row r="3" spans="1:13" ht="18.75" customHeight="1">
      <c r="A3" s="1406" t="s">
        <v>21</v>
      </c>
      <c r="B3" s="1406"/>
      <c r="C3" s="1406" t="s">
        <v>22</v>
      </c>
      <c r="D3" s="1406" t="s">
        <v>23</v>
      </c>
      <c r="E3" s="1406"/>
      <c r="F3" s="1406"/>
      <c r="G3" s="1406"/>
      <c r="H3" s="1406" t="s">
        <v>24</v>
      </c>
      <c r="I3" s="1406" t="s">
        <v>25</v>
      </c>
      <c r="J3" s="1404" t="s">
        <v>1</v>
      </c>
    </row>
    <row r="4" spans="1:13" ht="18.75" customHeight="1">
      <c r="A4" s="1406"/>
      <c r="B4" s="1406"/>
      <c r="C4" s="1406"/>
      <c r="D4" s="23" t="s">
        <v>26</v>
      </c>
      <c r="E4" s="23" t="s">
        <v>27</v>
      </c>
      <c r="F4" s="23" t="s">
        <v>28</v>
      </c>
      <c r="G4" s="23" t="s">
        <v>29</v>
      </c>
      <c r="H4" s="1406"/>
      <c r="I4" s="1406"/>
      <c r="J4" s="1405"/>
    </row>
    <row r="5" spans="1:13" ht="30" customHeight="1">
      <c r="A5" s="1408" t="s">
        <v>22</v>
      </c>
      <c r="B5" s="1408"/>
      <c r="C5" s="24">
        <f t="shared" ref="C5:I5" si="0">C6+C11+C16+C21</f>
        <v>618791430</v>
      </c>
      <c r="D5" s="24">
        <f t="shared" si="0"/>
        <v>618791430</v>
      </c>
      <c r="E5" s="24">
        <f t="shared" si="0"/>
        <v>618791430</v>
      </c>
      <c r="F5" s="24">
        <f t="shared" si="0"/>
        <v>0</v>
      </c>
      <c r="G5" s="24">
        <f t="shared" si="0"/>
        <v>0</v>
      </c>
      <c r="H5" s="24">
        <f t="shared" si="0"/>
        <v>0</v>
      </c>
      <c r="I5" s="24">
        <f t="shared" si="0"/>
        <v>0</v>
      </c>
      <c r="J5" s="25"/>
    </row>
    <row r="6" spans="1:13" ht="21.75" customHeight="1">
      <c r="A6" s="1407" t="s">
        <v>30</v>
      </c>
      <c r="B6" s="24" t="s">
        <v>34</v>
      </c>
      <c r="C6" s="24">
        <f t="shared" ref="C6:C25" si="1">D6+H6+I6</f>
        <v>192072300</v>
      </c>
      <c r="D6" s="26">
        <f t="shared" ref="D6:I6" si="2">SUM(D7:D10)</f>
        <v>192072300</v>
      </c>
      <c r="E6" s="26">
        <f t="shared" si="2"/>
        <v>192072300</v>
      </c>
      <c r="F6" s="575">
        <f t="shared" si="2"/>
        <v>0</v>
      </c>
      <c r="G6" s="26">
        <f t="shared" si="2"/>
        <v>0</v>
      </c>
      <c r="H6" s="26">
        <f t="shared" si="2"/>
        <v>0</v>
      </c>
      <c r="I6" s="26">
        <f t="shared" si="2"/>
        <v>0</v>
      </c>
      <c r="J6" s="25"/>
      <c r="L6" s="20" t="s">
        <v>40</v>
      </c>
      <c r="M6" s="20" t="s">
        <v>9</v>
      </c>
    </row>
    <row r="7" spans="1:13" ht="21.75" customHeight="1">
      <c r="A7" s="1407"/>
      <c r="B7" s="25" t="s">
        <v>38</v>
      </c>
      <c r="C7" s="25">
        <f>D7+H7+I7</f>
        <v>71606350</v>
      </c>
      <c r="D7" s="59">
        <f>SUM(E7:G7)</f>
        <v>71606350</v>
      </c>
      <c r="E7" s="59">
        <v>71606350</v>
      </c>
      <c r="F7" s="100"/>
      <c r="G7" s="59"/>
      <c r="H7" s="59"/>
      <c r="I7" s="59"/>
      <c r="J7" s="25"/>
      <c r="L7" s="20" t="s">
        <v>2</v>
      </c>
      <c r="M7" s="29">
        <f>C7</f>
        <v>71606350</v>
      </c>
    </row>
    <row r="8" spans="1:13" ht="21.75" customHeight="1">
      <c r="A8" s="1407"/>
      <c r="B8" s="25" t="s">
        <v>18</v>
      </c>
      <c r="C8" s="25">
        <f t="shared" si="1"/>
        <v>55388350</v>
      </c>
      <c r="D8" s="59">
        <f>SUM(E8:G8)</f>
        <v>55388350</v>
      </c>
      <c r="E8" s="59">
        <v>55388350</v>
      </c>
      <c r="F8" s="100">
        <f>'3분기교부내역'!G13</f>
        <v>0</v>
      </c>
      <c r="G8" s="59">
        <f>'3분기교부내역'!G16</f>
        <v>0</v>
      </c>
      <c r="H8" s="59"/>
      <c r="I8" s="59">
        <f>'3분기교부내역'!G29</f>
        <v>0</v>
      </c>
      <c r="J8" s="25"/>
      <c r="L8" s="20" t="s">
        <v>0</v>
      </c>
      <c r="M8" s="29">
        <f>C12</f>
        <v>55408460</v>
      </c>
    </row>
    <row r="9" spans="1:13" ht="21.75" customHeight="1">
      <c r="A9" s="1407"/>
      <c r="B9" s="25" t="s">
        <v>17</v>
      </c>
      <c r="C9" s="25">
        <f t="shared" si="1"/>
        <v>65077600</v>
      </c>
      <c r="D9" s="59">
        <f>SUM(E9:G9)</f>
        <v>65077600</v>
      </c>
      <c r="E9" s="59">
        <f>'3분기교부내역'!G7</f>
        <v>65077600</v>
      </c>
      <c r="F9" s="100"/>
      <c r="G9" s="59"/>
      <c r="H9" s="59"/>
      <c r="I9" s="59"/>
      <c r="J9" s="25"/>
      <c r="L9" s="20" t="s">
        <v>3</v>
      </c>
      <c r="M9" s="29">
        <f>C17</f>
        <v>47159000</v>
      </c>
    </row>
    <row r="10" spans="1:13" ht="21.75" customHeight="1">
      <c r="A10" s="1407"/>
      <c r="B10" s="25" t="s">
        <v>19</v>
      </c>
      <c r="C10" s="25">
        <f t="shared" si="1"/>
        <v>0</v>
      </c>
      <c r="D10" s="59">
        <f>SUM(E10:G10)</f>
        <v>0</v>
      </c>
      <c r="E10" s="59"/>
      <c r="F10" s="100"/>
      <c r="G10" s="59"/>
      <c r="H10" s="59"/>
      <c r="I10" s="59"/>
      <c r="J10" s="25"/>
      <c r="L10" s="20" t="s">
        <v>4</v>
      </c>
      <c r="M10" s="29">
        <f>C22</f>
        <v>54081520</v>
      </c>
    </row>
    <row r="11" spans="1:13" ht="21.75" customHeight="1">
      <c r="A11" s="1407" t="s">
        <v>31</v>
      </c>
      <c r="B11" s="24" t="s">
        <v>34</v>
      </c>
      <c r="C11" s="24">
        <f t="shared" si="1"/>
        <v>145580040</v>
      </c>
      <c r="D11" s="61">
        <f t="shared" ref="D11:I11" si="3">SUM(D12:D15)</f>
        <v>145580040</v>
      </c>
      <c r="E11" s="26">
        <f t="shared" si="3"/>
        <v>145580040</v>
      </c>
      <c r="F11" s="575">
        <f t="shared" si="3"/>
        <v>0</v>
      </c>
      <c r="G11" s="26">
        <f t="shared" si="3"/>
        <v>0</v>
      </c>
      <c r="H11" s="26">
        <f t="shared" si="3"/>
        <v>0</v>
      </c>
      <c r="I11" s="26">
        <f t="shared" si="3"/>
        <v>0</v>
      </c>
      <c r="J11" s="25"/>
    </row>
    <row r="12" spans="1:13" ht="21.75" customHeight="1">
      <c r="A12" s="1407"/>
      <c r="B12" s="25" t="s">
        <v>38</v>
      </c>
      <c r="C12" s="25">
        <f>D12+H12+I12</f>
        <v>55408460</v>
      </c>
      <c r="D12" s="59">
        <f>SUM(E12:G12)</f>
        <v>55408460</v>
      </c>
      <c r="E12" s="59">
        <v>55408460</v>
      </c>
      <c r="F12" s="100"/>
      <c r="G12" s="59"/>
      <c r="H12" s="59"/>
      <c r="I12" s="59"/>
      <c r="J12" s="25"/>
    </row>
    <row r="13" spans="1:13" ht="21.75" customHeight="1">
      <c r="A13" s="1407"/>
      <c r="B13" s="25" t="s">
        <v>18</v>
      </c>
      <c r="C13" s="25">
        <f t="shared" si="1"/>
        <v>44493440</v>
      </c>
      <c r="D13" s="59">
        <f>SUM(E13:G13)</f>
        <v>44493440</v>
      </c>
      <c r="E13" s="59">
        <v>44493440</v>
      </c>
      <c r="F13" s="100">
        <f>'3분기교부내역'!H13</f>
        <v>0</v>
      </c>
      <c r="G13" s="59">
        <f>'3분기교부내역'!H16</f>
        <v>0</v>
      </c>
      <c r="H13" s="59"/>
      <c r="I13" s="59">
        <f>'3분기교부내역'!H29</f>
        <v>0</v>
      </c>
      <c r="J13" s="25"/>
    </row>
    <row r="14" spans="1:13" ht="21.75" customHeight="1">
      <c r="A14" s="1407"/>
      <c r="B14" s="25" t="s">
        <v>17</v>
      </c>
      <c r="C14" s="25">
        <f t="shared" si="1"/>
        <v>45678140</v>
      </c>
      <c r="D14" s="59">
        <f>SUM(E14:G14)</f>
        <v>45678140</v>
      </c>
      <c r="E14" s="59">
        <f>'3분기교부내역'!H7</f>
        <v>45678140</v>
      </c>
      <c r="F14" s="100"/>
      <c r="G14" s="59"/>
      <c r="H14" s="59"/>
      <c r="I14" s="59"/>
      <c r="J14" s="25"/>
    </row>
    <row r="15" spans="1:13" ht="21.75" customHeight="1">
      <c r="A15" s="1407"/>
      <c r="B15" s="25" t="s">
        <v>19</v>
      </c>
      <c r="C15" s="25">
        <f t="shared" si="1"/>
        <v>0</v>
      </c>
      <c r="D15" s="59">
        <f>SUM(E15:G15)</f>
        <v>0</v>
      </c>
      <c r="E15" s="59"/>
      <c r="F15" s="100"/>
      <c r="G15" s="59"/>
      <c r="H15" s="59"/>
      <c r="I15" s="59"/>
      <c r="J15" s="25"/>
    </row>
    <row r="16" spans="1:13" ht="21.75" customHeight="1">
      <c r="A16" s="1407" t="s">
        <v>32</v>
      </c>
      <c r="B16" s="24" t="s">
        <v>34</v>
      </c>
      <c r="C16" s="24">
        <f t="shared" si="1"/>
        <v>130515000</v>
      </c>
      <c r="D16" s="26">
        <f t="shared" ref="D16:I16" si="4">SUM(D17:D20)</f>
        <v>130515000</v>
      </c>
      <c r="E16" s="61">
        <f t="shared" si="4"/>
        <v>130515000</v>
      </c>
      <c r="F16" s="576">
        <f t="shared" si="4"/>
        <v>0</v>
      </c>
      <c r="G16" s="61">
        <f t="shared" si="4"/>
        <v>0</v>
      </c>
      <c r="H16" s="61">
        <f t="shared" si="4"/>
        <v>0</v>
      </c>
      <c r="I16" s="61">
        <f t="shared" si="4"/>
        <v>0</v>
      </c>
      <c r="J16" s="25"/>
    </row>
    <row r="17" spans="1:10" ht="21.75" customHeight="1">
      <c r="A17" s="1407"/>
      <c r="B17" s="25" t="s">
        <v>38</v>
      </c>
      <c r="C17" s="25">
        <f>D17+H17+I17</f>
        <v>47159000</v>
      </c>
      <c r="D17" s="59">
        <f>SUM(E17:G17)</f>
        <v>47159000</v>
      </c>
      <c r="E17" s="59">
        <v>47159000</v>
      </c>
      <c r="F17" s="100"/>
      <c r="G17" s="59"/>
      <c r="H17" s="59"/>
      <c r="I17" s="59"/>
      <c r="J17" s="25"/>
    </row>
    <row r="18" spans="1:10" ht="21.75" customHeight="1">
      <c r="A18" s="1407"/>
      <c r="B18" s="25" t="s">
        <v>18</v>
      </c>
      <c r="C18" s="25">
        <f t="shared" si="1"/>
        <v>37359000</v>
      </c>
      <c r="D18" s="59">
        <f>SUM(E18:G18)</f>
        <v>37359000</v>
      </c>
      <c r="E18" s="59">
        <v>37359000</v>
      </c>
      <c r="F18" s="100">
        <f>'3분기교부내역'!I13</f>
        <v>0</v>
      </c>
      <c r="G18" s="59">
        <f>'3분기교부내역'!I16</f>
        <v>0</v>
      </c>
      <c r="H18" s="59"/>
      <c r="I18" s="59">
        <f>'3분기교부내역'!I29</f>
        <v>0</v>
      </c>
      <c r="J18" s="25"/>
    </row>
    <row r="19" spans="1:10" ht="21.75" customHeight="1">
      <c r="A19" s="1407"/>
      <c r="B19" s="25" t="s">
        <v>17</v>
      </c>
      <c r="C19" s="25">
        <f t="shared" si="1"/>
        <v>45997000</v>
      </c>
      <c r="D19" s="59">
        <f>SUM(E19:G19)</f>
        <v>45997000</v>
      </c>
      <c r="E19" s="59">
        <f>'3분기교부내역'!I7</f>
        <v>45997000</v>
      </c>
      <c r="F19" s="100"/>
      <c r="G19" s="59"/>
      <c r="H19" s="59"/>
      <c r="I19" s="59"/>
      <c r="J19" s="25"/>
    </row>
    <row r="20" spans="1:10" ht="21.75" customHeight="1">
      <c r="A20" s="1407"/>
      <c r="B20" s="25" t="s">
        <v>19</v>
      </c>
      <c r="C20" s="25">
        <f t="shared" si="1"/>
        <v>0</v>
      </c>
      <c r="D20" s="59">
        <f>SUM(E20:G20)</f>
        <v>0</v>
      </c>
      <c r="E20" s="59"/>
      <c r="F20" s="100"/>
      <c r="G20" s="59"/>
      <c r="H20" s="59"/>
      <c r="I20" s="59"/>
      <c r="J20" s="25"/>
    </row>
    <row r="21" spans="1:10" ht="21.75" customHeight="1">
      <c r="A21" s="1407" t="s">
        <v>33</v>
      </c>
      <c r="B21" s="24" t="s">
        <v>36</v>
      </c>
      <c r="C21" s="24">
        <f t="shared" si="1"/>
        <v>150624090</v>
      </c>
      <c r="D21" s="26">
        <f t="shared" ref="D21:I21" si="5">SUM(D22:D25)</f>
        <v>150624090</v>
      </c>
      <c r="E21" s="61">
        <f t="shared" si="5"/>
        <v>150624090</v>
      </c>
      <c r="F21" s="576">
        <f t="shared" si="5"/>
        <v>0</v>
      </c>
      <c r="G21" s="61">
        <f t="shared" si="5"/>
        <v>0</v>
      </c>
      <c r="H21" s="61">
        <f t="shared" si="5"/>
        <v>0</v>
      </c>
      <c r="I21" s="61">
        <f t="shared" si="5"/>
        <v>0</v>
      </c>
      <c r="J21" s="25"/>
    </row>
    <row r="22" spans="1:10" ht="21.75" customHeight="1">
      <c r="A22" s="1407"/>
      <c r="B22" s="25" t="s">
        <v>37</v>
      </c>
      <c r="C22" s="25">
        <f>D22+H22+I22</f>
        <v>54081520</v>
      </c>
      <c r="D22" s="59">
        <f>SUM(E22:G22)</f>
        <v>54081520</v>
      </c>
      <c r="E22" s="59">
        <v>54081520</v>
      </c>
      <c r="F22" s="100"/>
      <c r="G22" s="59"/>
      <c r="H22" s="59"/>
      <c r="I22" s="59"/>
      <c r="J22" s="25"/>
    </row>
    <row r="23" spans="1:10" ht="21.75" customHeight="1">
      <c r="A23" s="1407"/>
      <c r="B23" s="25" t="s">
        <v>18</v>
      </c>
      <c r="C23" s="25">
        <f t="shared" si="1"/>
        <v>44162670</v>
      </c>
      <c r="D23" s="59">
        <f>SUM(E23:G23)</f>
        <v>44162670</v>
      </c>
      <c r="E23" s="59">
        <v>44162670</v>
      </c>
      <c r="F23" s="100">
        <f>'3분기교부내역'!J13</f>
        <v>0</v>
      </c>
      <c r="G23" s="59">
        <f>'3분기교부내역'!J16</f>
        <v>0</v>
      </c>
      <c r="H23" s="59">
        <f>'3분기교부내역'!J24</f>
        <v>0</v>
      </c>
      <c r="I23" s="59">
        <f>'3분기교부내역'!J27</f>
        <v>0</v>
      </c>
      <c r="J23" s="25"/>
    </row>
    <row r="24" spans="1:10" ht="21.75" customHeight="1">
      <c r="A24" s="1408"/>
      <c r="B24" s="101" t="s">
        <v>17</v>
      </c>
      <c r="C24" s="101">
        <f t="shared" si="1"/>
        <v>52379900</v>
      </c>
      <c r="D24" s="102">
        <f>SUM(E24:G24)</f>
        <v>52379900</v>
      </c>
      <c r="E24" s="102">
        <f>'3분기교부내역'!J7</f>
        <v>52379900</v>
      </c>
      <c r="F24" s="59"/>
      <c r="G24" s="59"/>
      <c r="H24" s="59"/>
      <c r="I24" s="59"/>
      <c r="J24" s="25"/>
    </row>
    <row r="25" spans="1:10" ht="21.75" customHeight="1">
      <c r="A25" s="1408"/>
      <c r="B25" s="25" t="s">
        <v>19</v>
      </c>
      <c r="C25" s="25">
        <f t="shared" si="1"/>
        <v>0</v>
      </c>
      <c r="D25" s="59">
        <f>SUM(E25:G25)</f>
        <v>0</v>
      </c>
      <c r="E25" s="60"/>
      <c r="F25" s="60"/>
      <c r="G25" s="60"/>
      <c r="H25" s="60"/>
      <c r="I25" s="60"/>
      <c r="J25" s="27"/>
    </row>
  </sheetData>
  <mergeCells count="12">
    <mergeCell ref="A21:A25"/>
    <mergeCell ref="A16:A20"/>
    <mergeCell ref="A11:A15"/>
    <mergeCell ref="A6:A10"/>
    <mergeCell ref="A3:B4"/>
    <mergeCell ref="A5:B5"/>
    <mergeCell ref="J3:J4"/>
    <mergeCell ref="A1:J1"/>
    <mergeCell ref="C3:C4"/>
    <mergeCell ref="D3:G3"/>
    <mergeCell ref="H3:H4"/>
    <mergeCell ref="I3:I4"/>
  </mergeCells>
  <phoneticPr fontId="2" type="noConversion"/>
  <printOptions horizontalCentere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Normal="100" zoomScaleSheetLayoutView="100" workbookViewId="0">
      <selection activeCell="E4" sqref="E4"/>
    </sheetView>
  </sheetViews>
  <sheetFormatPr defaultRowHeight="13.5"/>
  <cols>
    <col min="1" max="1" width="8.21875" customWidth="1"/>
    <col min="2" max="2" width="7.5546875" style="19" customWidth="1"/>
    <col min="3" max="3" width="11.33203125" style="19" customWidth="1"/>
    <col min="4" max="6" width="13" style="19" customWidth="1"/>
    <col min="7" max="12" width="13" customWidth="1"/>
    <col min="14" max="14" width="11.5546875" bestFit="1" customWidth="1"/>
  </cols>
  <sheetData>
    <row r="1" spans="1:14" ht="52.5" customHeight="1">
      <c r="A1" s="1395" t="s">
        <v>272</v>
      </c>
      <c r="B1" s="1395"/>
      <c r="C1" s="1395"/>
      <c r="D1" s="1395"/>
      <c r="E1" s="1395"/>
      <c r="F1" s="1395"/>
      <c r="G1" s="1395"/>
      <c r="H1" s="1395"/>
      <c r="I1" s="1395"/>
      <c r="J1" s="1395"/>
      <c r="K1" s="1395"/>
      <c r="L1" s="1395"/>
    </row>
    <row r="2" spans="1:14" ht="18.75" customHeight="1" thickBot="1">
      <c r="L2" s="45" t="s">
        <v>41</v>
      </c>
    </row>
    <row r="3" spans="1:14" ht="24" customHeight="1">
      <c r="A3" s="1412" t="s">
        <v>42</v>
      </c>
      <c r="B3" s="1413"/>
      <c r="C3" s="1413"/>
      <c r="D3" s="1409" t="s">
        <v>68</v>
      </c>
      <c r="E3" s="1409" t="s">
        <v>69</v>
      </c>
      <c r="F3" s="1409" t="s">
        <v>273</v>
      </c>
      <c r="G3" s="1409"/>
      <c r="H3" s="1409"/>
      <c r="I3" s="1409"/>
      <c r="J3" s="1409"/>
      <c r="K3" s="1409" t="s">
        <v>70</v>
      </c>
      <c r="L3" s="1418" t="s">
        <v>48</v>
      </c>
    </row>
    <row r="4" spans="1:14" ht="23.25" customHeight="1">
      <c r="A4" s="48" t="s">
        <v>71</v>
      </c>
      <c r="B4" s="32" t="s">
        <v>49</v>
      </c>
      <c r="C4" s="32" t="s">
        <v>50</v>
      </c>
      <c r="D4" s="1410"/>
      <c r="E4" s="1410"/>
      <c r="F4" s="35" t="s">
        <v>52</v>
      </c>
      <c r="G4" s="35" t="s">
        <v>44</v>
      </c>
      <c r="H4" s="35" t="s">
        <v>45</v>
      </c>
      <c r="I4" s="35" t="s">
        <v>46</v>
      </c>
      <c r="J4" s="35" t="s">
        <v>47</v>
      </c>
      <c r="K4" s="1410"/>
      <c r="L4" s="1419"/>
    </row>
    <row r="5" spans="1:14" ht="23.25" customHeight="1">
      <c r="A5" s="1420" t="s">
        <v>43</v>
      </c>
      <c r="B5" s="1421"/>
      <c r="C5" s="1421"/>
      <c r="D5" s="56" t="e">
        <f>D6</f>
        <v>#REF!</v>
      </c>
      <c r="E5" s="56">
        <v>409658790</v>
      </c>
      <c r="F5" s="56">
        <f>F6+F24+F27</f>
        <v>209132640</v>
      </c>
      <c r="G5" s="56">
        <f>G6+G24+G27</f>
        <v>65077600</v>
      </c>
      <c r="H5" s="56">
        <f>H6+H24+H27</f>
        <v>45678140</v>
      </c>
      <c r="I5" s="56">
        <f>I6+I24+I27</f>
        <v>45997000</v>
      </c>
      <c r="J5" s="56">
        <f>J6+J24+J27</f>
        <v>52379900</v>
      </c>
      <c r="K5" s="56" t="e">
        <f t="shared" ref="K5:K12" si="0">D5-E5-F5</f>
        <v>#REF!</v>
      </c>
      <c r="L5" s="62"/>
    </row>
    <row r="6" spans="1:14" ht="24.75" customHeight="1">
      <c r="A6" s="1411" t="s">
        <v>72</v>
      </c>
      <c r="B6" s="1415" t="s">
        <v>52</v>
      </c>
      <c r="C6" s="1415"/>
      <c r="D6" s="36" t="e">
        <f>D7</f>
        <v>#REF!</v>
      </c>
      <c r="E6" s="56">
        <v>409658790</v>
      </c>
      <c r="F6" s="36">
        <f>F7+F13+F16</f>
        <v>209132640</v>
      </c>
      <c r="G6" s="36">
        <f>G7+G13+G16</f>
        <v>65077600</v>
      </c>
      <c r="H6" s="36">
        <f>H7+H13+H16</f>
        <v>45678140</v>
      </c>
      <c r="I6" s="36">
        <f>I7+I13+I16</f>
        <v>45997000</v>
      </c>
      <c r="J6" s="36">
        <f>J7+J13+J16</f>
        <v>52379900</v>
      </c>
      <c r="K6" s="56" t="e">
        <f t="shared" si="0"/>
        <v>#REF!</v>
      </c>
      <c r="L6" s="49"/>
      <c r="N6" s="58"/>
    </row>
    <row r="7" spans="1:14" ht="24.75" customHeight="1">
      <c r="A7" s="1411"/>
      <c r="B7" s="1414" t="s">
        <v>51</v>
      </c>
      <c r="C7" s="37" t="s">
        <v>52</v>
      </c>
      <c r="D7" s="36" t="e">
        <f>SUM(D8:D12)</f>
        <v>#REF!</v>
      </c>
      <c r="E7" s="56">
        <v>409658790</v>
      </c>
      <c r="F7" s="36">
        <f t="shared" ref="F7:F12" si="1">SUM(G7:J7)</f>
        <v>209132640</v>
      </c>
      <c r="G7" s="38">
        <f>SUM(G8:G12)</f>
        <v>65077600</v>
      </c>
      <c r="H7" s="38">
        <f>SUM(H8:H12)</f>
        <v>45678140</v>
      </c>
      <c r="I7" s="38">
        <f>SUM(I8:I12)</f>
        <v>45997000</v>
      </c>
      <c r="J7" s="38">
        <f>SUM(J8:J12)</f>
        <v>52379900</v>
      </c>
      <c r="K7" s="56" t="e">
        <f t="shared" si="0"/>
        <v>#REF!</v>
      </c>
      <c r="L7" s="49"/>
    </row>
    <row r="8" spans="1:14" ht="24.75" customHeight="1">
      <c r="A8" s="1411"/>
      <c r="B8" s="1414"/>
      <c r="C8" s="39" t="s">
        <v>53</v>
      </c>
      <c r="D8" s="33" t="e">
        <f>#REF!</f>
        <v>#REF!</v>
      </c>
      <c r="E8" s="57">
        <v>161052000</v>
      </c>
      <c r="F8" s="36">
        <f t="shared" si="1"/>
        <v>77001000</v>
      </c>
      <c r="G8" s="41">
        <f>동부!D9</f>
        <v>25452000</v>
      </c>
      <c r="H8" s="42">
        <f>서부!D9</f>
        <v>15408000</v>
      </c>
      <c r="I8" s="42">
        <f>남부!D9</f>
        <v>16857000</v>
      </c>
      <c r="J8" s="43">
        <f>북부!D9</f>
        <v>19284000</v>
      </c>
      <c r="K8" s="56" t="e">
        <f t="shared" si="0"/>
        <v>#REF!</v>
      </c>
      <c r="L8" s="50"/>
    </row>
    <row r="9" spans="1:14" ht="24.75" customHeight="1">
      <c r="A9" s="1411"/>
      <c r="B9" s="1414"/>
      <c r="C9" s="39" t="s">
        <v>54</v>
      </c>
      <c r="D9" s="33" t="e">
        <f>#REF!</f>
        <v>#REF!</v>
      </c>
      <c r="E9" s="57">
        <v>75594750</v>
      </c>
      <c r="F9" s="36">
        <f t="shared" si="1"/>
        <v>48684200</v>
      </c>
      <c r="G9" s="41">
        <f>동부!D16</f>
        <v>16253650</v>
      </c>
      <c r="H9" s="42">
        <f>서부!D17</f>
        <v>11120050</v>
      </c>
      <c r="I9" s="42">
        <f>남부!D15</f>
        <v>9903600</v>
      </c>
      <c r="J9" s="43">
        <f>북부!D16</f>
        <v>11406900</v>
      </c>
      <c r="K9" s="56" t="e">
        <f t="shared" si="0"/>
        <v>#REF!</v>
      </c>
      <c r="L9" s="49"/>
    </row>
    <row r="10" spans="1:14" ht="24.75" customHeight="1">
      <c r="A10" s="1411"/>
      <c r="B10" s="1414"/>
      <c r="C10" s="39" t="s">
        <v>55</v>
      </c>
      <c r="D10" s="33" t="e">
        <f>#REF!</f>
        <v>#REF!</v>
      </c>
      <c r="E10" s="57">
        <v>110801200</v>
      </c>
      <c r="F10" s="36">
        <f t="shared" si="1"/>
        <v>52878600</v>
      </c>
      <c r="G10" s="41">
        <f>동부!D30</f>
        <v>13825200</v>
      </c>
      <c r="H10" s="42">
        <f>서부!D26</f>
        <v>12745800</v>
      </c>
      <c r="I10" s="42">
        <f>남부!D27</f>
        <v>12345200</v>
      </c>
      <c r="J10" s="43">
        <f>북부!D29</f>
        <v>13962400</v>
      </c>
      <c r="K10" s="56" t="e">
        <f t="shared" si="0"/>
        <v>#REF!</v>
      </c>
      <c r="L10" s="49"/>
    </row>
    <row r="11" spans="1:14" ht="24.75" customHeight="1">
      <c r="A11" s="1411"/>
      <c r="B11" s="1414"/>
      <c r="C11" s="39" t="s">
        <v>56</v>
      </c>
      <c r="D11" s="33" t="e">
        <f>#REF!</f>
        <v>#REF!</v>
      </c>
      <c r="E11" s="57">
        <v>28954060</v>
      </c>
      <c r="F11" s="36">
        <f t="shared" si="1"/>
        <v>14993030</v>
      </c>
      <c r="G11" s="41">
        <f>동부!D51</f>
        <v>4627600</v>
      </c>
      <c r="H11" s="42">
        <f>서부!D49</f>
        <v>3385320</v>
      </c>
      <c r="I11" s="42">
        <f>남부!D52</f>
        <v>3259000</v>
      </c>
      <c r="J11" s="43">
        <f>북부!D62</f>
        <v>3721110</v>
      </c>
      <c r="K11" s="56" t="e">
        <f t="shared" si="0"/>
        <v>#REF!</v>
      </c>
      <c r="L11" s="49"/>
    </row>
    <row r="12" spans="1:14" ht="24.75" customHeight="1">
      <c r="A12" s="1411"/>
      <c r="B12" s="1414"/>
      <c r="C12" s="39" t="s">
        <v>57</v>
      </c>
      <c r="D12" s="33" t="e">
        <f>#REF!</f>
        <v>#REF!</v>
      </c>
      <c r="E12" s="57">
        <v>33256780</v>
      </c>
      <c r="F12" s="36">
        <f t="shared" si="1"/>
        <v>15575810</v>
      </c>
      <c r="G12" s="41">
        <f>동부!D52</f>
        <v>4919150</v>
      </c>
      <c r="H12" s="42">
        <f>서부!D50</f>
        <v>3018970</v>
      </c>
      <c r="I12" s="42">
        <f>남부!D53</f>
        <v>3632200</v>
      </c>
      <c r="J12" s="43">
        <f>북부!D64</f>
        <v>4005490</v>
      </c>
      <c r="K12" s="56" t="e">
        <f t="shared" si="0"/>
        <v>#REF!</v>
      </c>
      <c r="L12" s="49"/>
    </row>
    <row r="13" spans="1:14" ht="24.75" hidden="1" customHeight="1">
      <c r="A13" s="1411"/>
      <c r="B13" s="1414" t="s">
        <v>58</v>
      </c>
      <c r="C13" s="37" t="s">
        <v>52</v>
      </c>
      <c r="D13" s="36"/>
      <c r="E13" s="56"/>
      <c r="F13" s="36"/>
      <c r="G13" s="38"/>
      <c r="H13" s="38"/>
      <c r="I13" s="38"/>
      <c r="J13" s="38"/>
      <c r="K13" s="56"/>
      <c r="L13" s="49"/>
    </row>
    <row r="14" spans="1:14" ht="24.75" hidden="1" customHeight="1">
      <c r="A14" s="1411"/>
      <c r="B14" s="1414"/>
      <c r="C14" s="40" t="s">
        <v>59</v>
      </c>
      <c r="D14" s="33"/>
      <c r="E14" s="57"/>
      <c r="F14" s="36"/>
      <c r="G14" s="33"/>
      <c r="H14" s="34"/>
      <c r="I14" s="34"/>
      <c r="J14" s="21"/>
      <c r="K14" s="56"/>
      <c r="L14" s="49"/>
    </row>
    <row r="15" spans="1:14" ht="24.75" hidden="1" customHeight="1">
      <c r="A15" s="1411"/>
      <c r="B15" s="1414"/>
      <c r="C15" s="39" t="s">
        <v>60</v>
      </c>
      <c r="D15" s="33"/>
      <c r="E15" s="57"/>
      <c r="F15" s="36"/>
      <c r="G15" s="33"/>
      <c r="H15" s="34"/>
      <c r="I15" s="34"/>
      <c r="J15" s="21"/>
      <c r="K15" s="56"/>
      <c r="L15" s="49"/>
    </row>
    <row r="16" spans="1:14" ht="24.75" hidden="1" customHeight="1">
      <c r="A16" s="1411"/>
      <c r="B16" s="1414" t="s">
        <v>61</v>
      </c>
      <c r="C16" s="37" t="s">
        <v>52</v>
      </c>
      <c r="D16" s="36"/>
      <c r="E16" s="56"/>
      <c r="F16" s="36"/>
      <c r="G16" s="38"/>
      <c r="H16" s="38"/>
      <c r="I16" s="38"/>
      <c r="J16" s="38"/>
      <c r="K16" s="56"/>
      <c r="L16" s="49"/>
    </row>
    <row r="17" spans="1:12" ht="24.75" hidden="1" customHeight="1">
      <c r="A17" s="1411"/>
      <c r="B17" s="1414"/>
      <c r="C17" s="39" t="s">
        <v>62</v>
      </c>
      <c r="D17" s="33"/>
      <c r="E17" s="57"/>
      <c r="F17" s="36"/>
      <c r="G17" s="33"/>
      <c r="H17" s="34"/>
      <c r="I17" s="34"/>
      <c r="J17" s="21"/>
      <c r="K17" s="56"/>
      <c r="L17" s="49"/>
    </row>
    <row r="18" spans="1:12" ht="24.75" hidden="1" customHeight="1">
      <c r="A18" s="1411"/>
      <c r="B18" s="1414"/>
      <c r="C18" s="40" t="s">
        <v>76</v>
      </c>
      <c r="D18" s="33"/>
      <c r="E18" s="57"/>
      <c r="F18" s="36"/>
      <c r="G18" s="33"/>
      <c r="H18" s="34"/>
      <c r="I18" s="34"/>
      <c r="J18" s="21"/>
      <c r="K18" s="56"/>
      <c r="L18" s="49"/>
    </row>
    <row r="19" spans="1:12" ht="24.75" hidden="1" customHeight="1">
      <c r="A19" s="1411"/>
      <c r="B19" s="1414"/>
      <c r="C19" s="40" t="s">
        <v>77</v>
      </c>
      <c r="D19" s="33"/>
      <c r="E19" s="57"/>
      <c r="F19" s="36"/>
      <c r="G19" s="33"/>
      <c r="H19" s="34"/>
      <c r="I19" s="34"/>
      <c r="J19" s="21"/>
      <c r="K19" s="56"/>
      <c r="L19" s="49"/>
    </row>
    <row r="20" spans="1:12" ht="24.75" hidden="1" customHeight="1">
      <c r="A20" s="1411"/>
      <c r="B20" s="1414"/>
      <c r="C20" s="40" t="s">
        <v>78</v>
      </c>
      <c r="D20" s="33"/>
      <c r="E20" s="57"/>
      <c r="F20" s="36"/>
      <c r="G20" s="33"/>
      <c r="H20" s="34"/>
      <c r="I20" s="34"/>
      <c r="J20" s="21"/>
      <c r="K20" s="56"/>
      <c r="L20" s="49"/>
    </row>
    <row r="21" spans="1:12" ht="24.75" hidden="1" customHeight="1">
      <c r="A21" s="1411"/>
      <c r="B21" s="1414"/>
      <c r="C21" s="40" t="s">
        <v>79</v>
      </c>
      <c r="D21" s="33"/>
      <c r="E21" s="57"/>
      <c r="F21" s="36"/>
      <c r="G21" s="33"/>
      <c r="H21" s="34"/>
      <c r="I21" s="34"/>
      <c r="J21" s="21"/>
      <c r="K21" s="56"/>
      <c r="L21" s="49"/>
    </row>
    <row r="22" spans="1:12" ht="24.75" hidden="1" customHeight="1">
      <c r="A22" s="1411"/>
      <c r="B22" s="1414"/>
      <c r="C22" s="40" t="s">
        <v>63</v>
      </c>
      <c r="D22" s="33"/>
      <c r="E22" s="57"/>
      <c r="F22" s="36"/>
      <c r="G22" s="33"/>
      <c r="H22" s="34"/>
      <c r="I22" s="34"/>
      <c r="J22" s="21"/>
      <c r="K22" s="56"/>
      <c r="L22" s="49"/>
    </row>
    <row r="23" spans="1:12" ht="24.75" hidden="1" customHeight="1">
      <c r="A23" s="1411"/>
      <c r="B23" s="1414"/>
      <c r="C23" s="40" t="s">
        <v>64</v>
      </c>
      <c r="D23" s="33"/>
      <c r="E23" s="57"/>
      <c r="F23" s="36"/>
      <c r="G23" s="33"/>
      <c r="H23" s="34"/>
      <c r="I23" s="34"/>
      <c r="J23" s="21"/>
      <c r="K23" s="56"/>
      <c r="L23" s="49"/>
    </row>
    <row r="24" spans="1:12" ht="24.75" hidden="1" customHeight="1">
      <c r="A24" s="1411" t="s">
        <v>65</v>
      </c>
      <c r="B24" s="1414" t="s">
        <v>52</v>
      </c>
      <c r="C24" s="1414"/>
      <c r="D24" s="36"/>
      <c r="E24" s="56"/>
      <c r="F24" s="36"/>
      <c r="G24" s="36"/>
      <c r="H24" s="36"/>
      <c r="I24" s="36"/>
      <c r="J24" s="36"/>
      <c r="K24" s="56"/>
      <c r="L24" s="49"/>
    </row>
    <row r="25" spans="1:12" ht="24.75" hidden="1" customHeight="1">
      <c r="A25" s="1411"/>
      <c r="B25" s="1414" t="s">
        <v>73</v>
      </c>
      <c r="C25" s="37" t="s">
        <v>52</v>
      </c>
      <c r="D25" s="36"/>
      <c r="E25" s="56"/>
      <c r="F25" s="36"/>
      <c r="G25" s="38"/>
      <c r="H25" s="38"/>
      <c r="I25" s="38"/>
      <c r="J25" s="38"/>
      <c r="K25" s="56"/>
      <c r="L25" s="49"/>
    </row>
    <row r="26" spans="1:12" ht="30" hidden="1" customHeight="1">
      <c r="A26" s="1411"/>
      <c r="B26" s="1414"/>
      <c r="C26" s="40" t="s">
        <v>74</v>
      </c>
      <c r="D26" s="33"/>
      <c r="E26" s="57"/>
      <c r="F26" s="36"/>
      <c r="G26" s="33"/>
      <c r="H26" s="34"/>
      <c r="I26" s="34"/>
      <c r="J26" s="21"/>
      <c r="K26" s="56"/>
      <c r="L26" s="49"/>
    </row>
    <row r="27" spans="1:12" ht="25.5" hidden="1" customHeight="1">
      <c r="A27" s="1411" t="s">
        <v>75</v>
      </c>
      <c r="B27" s="1414" t="s">
        <v>52</v>
      </c>
      <c r="C27" s="1414"/>
      <c r="D27" s="36"/>
      <c r="E27" s="56"/>
      <c r="F27" s="36"/>
      <c r="G27" s="36"/>
      <c r="H27" s="36"/>
      <c r="I27" s="36"/>
      <c r="J27" s="36"/>
      <c r="K27" s="56"/>
      <c r="L27" s="49"/>
    </row>
    <row r="28" spans="1:12" ht="24.75" hidden="1" customHeight="1">
      <c r="A28" s="1411"/>
      <c r="B28" s="1415" t="s">
        <v>75</v>
      </c>
      <c r="C28" s="37" t="s">
        <v>52</v>
      </c>
      <c r="D28" s="36"/>
      <c r="E28" s="56"/>
      <c r="F28" s="36"/>
      <c r="G28" s="36"/>
      <c r="H28" s="36"/>
      <c r="I28" s="36"/>
      <c r="J28" s="36"/>
      <c r="K28" s="56"/>
      <c r="L28" s="49"/>
    </row>
    <row r="29" spans="1:12" ht="24.75" hidden="1" customHeight="1">
      <c r="A29" s="1411"/>
      <c r="B29" s="1415"/>
      <c r="C29" s="39" t="s">
        <v>66</v>
      </c>
      <c r="D29" s="33"/>
      <c r="E29" s="56"/>
      <c r="F29" s="36"/>
      <c r="G29" s="33"/>
      <c r="H29" s="34"/>
      <c r="I29" s="34"/>
      <c r="J29" s="21"/>
      <c r="K29" s="56"/>
      <c r="L29" s="49"/>
    </row>
    <row r="30" spans="1:12" ht="24.75" hidden="1" customHeight="1">
      <c r="A30" s="1411"/>
      <c r="B30" s="1415"/>
      <c r="C30" s="39" t="s">
        <v>67</v>
      </c>
      <c r="D30" s="33"/>
      <c r="E30" s="57"/>
      <c r="F30" s="36"/>
      <c r="G30" s="33"/>
      <c r="H30" s="34"/>
      <c r="I30" s="34"/>
      <c r="J30" s="21"/>
      <c r="K30" s="56"/>
      <c r="L30" s="49"/>
    </row>
    <row r="31" spans="1:12" ht="27.75" hidden="1" customHeight="1" thickBot="1">
      <c r="A31" s="1417"/>
      <c r="B31" s="1416"/>
      <c r="C31" s="51" t="s">
        <v>35</v>
      </c>
      <c r="D31" s="52"/>
      <c r="E31" s="52"/>
      <c r="F31" s="52"/>
      <c r="G31" s="53"/>
      <c r="H31" s="53"/>
      <c r="I31" s="53"/>
      <c r="J31" s="54">
        <v>-931535</v>
      </c>
      <c r="K31" s="53"/>
      <c r="L31" s="55"/>
    </row>
  </sheetData>
  <mergeCells count="19">
    <mergeCell ref="B28:B31"/>
    <mergeCell ref="A1:L1"/>
    <mergeCell ref="B27:C27"/>
    <mergeCell ref="A27:A31"/>
    <mergeCell ref="E3:E4"/>
    <mergeCell ref="L3:L4"/>
    <mergeCell ref="B6:C6"/>
    <mergeCell ref="B7:B12"/>
    <mergeCell ref="B13:B15"/>
    <mergeCell ref="B16:B23"/>
    <mergeCell ref="B25:B26"/>
    <mergeCell ref="A5:C5"/>
    <mergeCell ref="F3:J3"/>
    <mergeCell ref="K3:K4"/>
    <mergeCell ref="A24:A26"/>
    <mergeCell ref="A6:A23"/>
    <mergeCell ref="A3:C3"/>
    <mergeCell ref="B24:C24"/>
    <mergeCell ref="D3:D4"/>
  </mergeCells>
  <phoneticPr fontId="2" type="noConversion"/>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6"/>
  <sheetViews>
    <sheetView view="pageBreakPreview" zoomScaleNormal="100" zoomScaleSheetLayoutView="100" workbookViewId="0">
      <selection activeCell="E4" sqref="E4"/>
    </sheetView>
  </sheetViews>
  <sheetFormatPr defaultRowHeight="20.100000000000001" customHeight="1"/>
  <cols>
    <col min="1" max="1" width="5.33203125" style="73" customWidth="1"/>
    <col min="2" max="2" width="6.5546875" style="73" customWidth="1"/>
    <col min="3" max="3" width="9.5546875" style="73" customWidth="1"/>
    <col min="4" max="4" width="11.77734375" style="74" customWidth="1"/>
    <col min="5" max="5" width="42.33203125" style="75" customWidth="1"/>
    <col min="6" max="6" width="8.77734375" style="76" customWidth="1"/>
    <col min="7" max="7" width="1.77734375" style="73" customWidth="1"/>
    <col min="8" max="8" width="4.33203125" style="76" customWidth="1"/>
    <col min="9" max="9" width="1.77734375" style="73" customWidth="1"/>
    <col min="10" max="10" width="4.33203125" style="76" customWidth="1"/>
    <col min="11" max="11" width="1.77734375" style="73" customWidth="1"/>
    <col min="12" max="12" width="4.33203125" style="76" customWidth="1"/>
    <col min="13" max="13" width="1.77734375" style="73" customWidth="1"/>
    <col min="14" max="14" width="16.6640625" style="76" customWidth="1"/>
    <col min="15" max="15" width="0" style="76" hidden="1" customWidth="1"/>
    <col min="16" max="16384" width="8.88671875" style="76"/>
  </cols>
  <sheetData>
    <row r="1" spans="1:15" s="77" customFormat="1" ht="39" customHeight="1">
      <c r="A1" s="1426" t="s">
        <v>274</v>
      </c>
      <c r="B1" s="1426"/>
      <c r="C1" s="1426"/>
      <c r="D1" s="1426"/>
      <c r="E1" s="1426"/>
      <c r="F1" s="1426"/>
      <c r="G1" s="1426"/>
      <c r="H1" s="1426"/>
      <c r="I1" s="1426"/>
      <c r="J1" s="1426"/>
      <c r="K1" s="1426"/>
      <c r="L1" s="1426"/>
      <c r="M1" s="1426"/>
      <c r="N1" s="1426"/>
      <c r="O1" s="428"/>
    </row>
    <row r="2" spans="1:15" s="77" customFormat="1" ht="14.25" customHeight="1">
      <c r="A2" s="1427"/>
      <c r="B2" s="1427"/>
      <c r="C2" s="1427"/>
      <c r="D2" s="1427"/>
      <c r="E2" s="1427"/>
      <c r="F2" s="1427"/>
      <c r="G2" s="1427"/>
      <c r="H2" s="1427"/>
      <c r="I2" s="1427"/>
      <c r="J2" s="1427"/>
      <c r="K2" s="1427"/>
      <c r="L2" s="1427"/>
      <c r="M2" s="1427"/>
      <c r="N2" s="1427"/>
      <c r="O2" s="428"/>
    </row>
    <row r="3" spans="1:15" ht="19.5" customHeight="1">
      <c r="A3" s="429"/>
      <c r="B3" s="429"/>
      <c r="C3" s="429"/>
      <c r="D3" s="430"/>
      <c r="E3" s="431"/>
      <c r="F3" s="432"/>
      <c r="G3" s="429"/>
      <c r="H3" s="432"/>
      <c r="I3" s="429"/>
      <c r="J3" s="432"/>
      <c r="K3" s="429"/>
      <c r="L3" s="432"/>
      <c r="M3" s="429"/>
      <c r="N3" s="551" t="s">
        <v>135</v>
      </c>
      <c r="O3" s="432"/>
    </row>
    <row r="4" spans="1:15" s="78" customFormat="1" ht="24.75" customHeight="1">
      <c r="A4" s="1428" t="s">
        <v>118</v>
      </c>
      <c r="B4" s="1428"/>
      <c r="C4" s="1428"/>
      <c r="D4" s="1429" t="s">
        <v>277</v>
      </c>
      <c r="E4" s="1431" t="s">
        <v>80</v>
      </c>
      <c r="F4" s="1432"/>
      <c r="G4" s="1432"/>
      <c r="H4" s="1432"/>
      <c r="I4" s="1432"/>
      <c r="J4" s="1432"/>
      <c r="K4" s="1432"/>
      <c r="L4" s="1432"/>
      <c r="M4" s="1432"/>
      <c r="N4" s="1433"/>
      <c r="O4" s="571"/>
    </row>
    <row r="5" spans="1:15" s="78" customFormat="1" ht="24.75" customHeight="1">
      <c r="A5" s="552" t="s">
        <v>16</v>
      </c>
      <c r="B5" s="552" t="s">
        <v>49</v>
      </c>
      <c r="C5" s="552" t="s">
        <v>50</v>
      </c>
      <c r="D5" s="1430"/>
      <c r="E5" s="1434"/>
      <c r="F5" s="1435"/>
      <c r="G5" s="1435"/>
      <c r="H5" s="1435"/>
      <c r="I5" s="1435"/>
      <c r="J5" s="1435"/>
      <c r="K5" s="1435"/>
      <c r="L5" s="1435"/>
      <c r="M5" s="1435"/>
      <c r="N5" s="1436"/>
      <c r="O5" s="572"/>
    </row>
    <row r="6" spans="1:15" s="78" customFormat="1" ht="24.75" customHeight="1">
      <c r="A6" s="1437" t="s">
        <v>81</v>
      </c>
      <c r="B6" s="1437"/>
      <c r="C6" s="1437"/>
      <c r="D6" s="559">
        <f>SUM(D7,)</f>
        <v>65077600</v>
      </c>
      <c r="E6" s="1423"/>
      <c r="F6" s="1424"/>
      <c r="G6" s="1424"/>
      <c r="H6" s="1424"/>
      <c r="I6" s="1424"/>
      <c r="J6" s="1424"/>
      <c r="K6" s="1424"/>
      <c r="L6" s="1424"/>
      <c r="M6" s="1424"/>
      <c r="N6" s="1425"/>
      <c r="O6" s="433"/>
    </row>
    <row r="7" spans="1:15" ht="24.75" customHeight="1">
      <c r="A7" s="554" t="s">
        <v>72</v>
      </c>
      <c r="B7" s="1422" t="s">
        <v>82</v>
      </c>
      <c r="C7" s="1422"/>
      <c r="D7" s="555">
        <f>SUM(D8)</f>
        <v>65077600</v>
      </c>
      <c r="E7" s="556"/>
      <c r="F7" s="557"/>
      <c r="G7" s="557"/>
      <c r="H7" s="557"/>
      <c r="I7" s="557"/>
      <c r="J7" s="557"/>
      <c r="K7" s="557"/>
      <c r="L7" s="557"/>
      <c r="M7" s="557"/>
      <c r="N7" s="558"/>
      <c r="O7" s="432"/>
    </row>
    <row r="8" spans="1:15" ht="24.75" customHeight="1">
      <c r="A8" s="434" t="s">
        <v>83</v>
      </c>
      <c r="B8" s="435" t="s">
        <v>51</v>
      </c>
      <c r="C8" s="436" t="s">
        <v>34</v>
      </c>
      <c r="D8" s="437">
        <f>SUM(D9,D16,D30,D51,D52)</f>
        <v>65077600</v>
      </c>
      <c r="E8" s="438"/>
      <c r="F8" s="439"/>
      <c r="G8" s="440"/>
      <c r="H8" s="439"/>
      <c r="I8" s="440"/>
      <c r="J8" s="439"/>
      <c r="K8" s="440"/>
      <c r="L8" s="439"/>
      <c r="M8" s="440"/>
      <c r="N8" s="441"/>
      <c r="O8" s="432"/>
    </row>
    <row r="9" spans="1:15" ht="24.75" customHeight="1">
      <c r="A9" s="442"/>
      <c r="B9" s="443" t="s">
        <v>83</v>
      </c>
      <c r="C9" s="444" t="s">
        <v>84</v>
      </c>
      <c r="D9" s="445">
        <f>SUM(N9)</f>
        <v>25452000</v>
      </c>
      <c r="E9" s="81" t="s">
        <v>85</v>
      </c>
      <c r="F9" s="446"/>
      <c r="G9" s="447"/>
      <c r="H9" s="448"/>
      <c r="I9" s="449"/>
      <c r="J9" s="448"/>
      <c r="K9" s="447"/>
      <c r="L9" s="450"/>
      <c r="M9" s="447"/>
      <c r="N9" s="451">
        <f>SUM(N10:N15)</f>
        <v>25452000</v>
      </c>
      <c r="O9" s="432"/>
    </row>
    <row r="10" spans="1:15" ht="23.25" customHeight="1">
      <c r="A10" s="442"/>
      <c r="B10" s="452"/>
      <c r="C10" s="443"/>
      <c r="D10" s="445"/>
      <c r="E10" s="79" t="s">
        <v>107</v>
      </c>
      <c r="F10" s="80">
        <v>2022000</v>
      </c>
      <c r="G10" s="453" t="s">
        <v>108</v>
      </c>
      <c r="H10" s="454">
        <v>1</v>
      </c>
      <c r="I10" s="455"/>
      <c r="J10" s="454"/>
      <c r="K10" s="453" t="s">
        <v>108</v>
      </c>
      <c r="L10" s="456">
        <v>3</v>
      </c>
      <c r="M10" s="453" t="s">
        <v>86</v>
      </c>
      <c r="N10" s="457">
        <f t="shared" ref="N10:N15" si="0">SUM(F10*H10*L10)</f>
        <v>6066000</v>
      </c>
      <c r="O10" s="432"/>
    </row>
    <row r="11" spans="1:15" ht="23.25" customHeight="1">
      <c r="A11" s="442"/>
      <c r="B11" s="452"/>
      <c r="C11" s="458"/>
      <c r="D11" s="459"/>
      <c r="E11" s="79" t="s">
        <v>109</v>
      </c>
      <c r="F11" s="80">
        <v>1509000</v>
      </c>
      <c r="G11" s="453" t="s">
        <v>108</v>
      </c>
      <c r="H11" s="454">
        <v>1</v>
      </c>
      <c r="I11" s="455"/>
      <c r="J11" s="454"/>
      <c r="K11" s="453" t="s">
        <v>108</v>
      </c>
      <c r="L11" s="456">
        <v>3</v>
      </c>
      <c r="M11" s="453" t="s">
        <v>86</v>
      </c>
      <c r="N11" s="457">
        <f t="shared" si="0"/>
        <v>4527000</v>
      </c>
      <c r="O11" s="432"/>
    </row>
    <row r="12" spans="1:15" ht="23.25" customHeight="1">
      <c r="A12" s="442"/>
      <c r="B12" s="452"/>
      <c r="C12" s="458"/>
      <c r="D12" s="459"/>
      <c r="E12" s="81" t="s">
        <v>110</v>
      </c>
      <c r="F12" s="80">
        <v>1516000</v>
      </c>
      <c r="G12" s="453" t="s">
        <v>108</v>
      </c>
      <c r="H12" s="454">
        <v>1</v>
      </c>
      <c r="I12" s="455"/>
      <c r="J12" s="454"/>
      <c r="K12" s="453" t="s">
        <v>108</v>
      </c>
      <c r="L12" s="456">
        <v>3</v>
      </c>
      <c r="M12" s="453" t="s">
        <v>86</v>
      </c>
      <c r="N12" s="457">
        <f t="shared" si="0"/>
        <v>4548000</v>
      </c>
      <c r="O12" s="432"/>
    </row>
    <row r="13" spans="1:15" ht="23.25" customHeight="1">
      <c r="A13" s="442"/>
      <c r="B13" s="452"/>
      <c r="C13" s="458"/>
      <c r="D13" s="459"/>
      <c r="E13" s="81" t="s">
        <v>203</v>
      </c>
      <c r="F13" s="80">
        <v>1313000</v>
      </c>
      <c r="G13" s="453" t="s">
        <v>108</v>
      </c>
      <c r="H13" s="454">
        <v>1</v>
      </c>
      <c r="I13" s="455"/>
      <c r="J13" s="454"/>
      <c r="K13" s="453" t="s">
        <v>108</v>
      </c>
      <c r="L13" s="456">
        <v>3</v>
      </c>
      <c r="M13" s="453" t="s">
        <v>86</v>
      </c>
      <c r="N13" s="457">
        <f t="shared" si="0"/>
        <v>3939000</v>
      </c>
      <c r="O13" s="432"/>
    </row>
    <row r="14" spans="1:15" ht="23.25" customHeight="1">
      <c r="A14" s="442"/>
      <c r="B14" s="452"/>
      <c r="C14" s="458"/>
      <c r="D14" s="459"/>
      <c r="E14" s="81" t="s">
        <v>204</v>
      </c>
      <c r="F14" s="80">
        <v>1083000</v>
      </c>
      <c r="G14" s="453" t="s">
        <v>108</v>
      </c>
      <c r="H14" s="454">
        <v>1</v>
      </c>
      <c r="I14" s="455"/>
      <c r="J14" s="454"/>
      <c r="K14" s="453" t="s">
        <v>108</v>
      </c>
      <c r="L14" s="456">
        <v>3</v>
      </c>
      <c r="M14" s="453" t="s">
        <v>86</v>
      </c>
      <c r="N14" s="457">
        <f t="shared" si="0"/>
        <v>3249000</v>
      </c>
      <c r="O14" s="432"/>
    </row>
    <row r="15" spans="1:15" ht="23.25" customHeight="1">
      <c r="A15" s="442"/>
      <c r="B15" s="452"/>
      <c r="C15" s="460"/>
      <c r="D15" s="461"/>
      <c r="E15" s="82" t="s">
        <v>205</v>
      </c>
      <c r="F15" s="83">
        <v>1041000</v>
      </c>
      <c r="G15" s="462" t="s">
        <v>108</v>
      </c>
      <c r="H15" s="463">
        <v>1</v>
      </c>
      <c r="I15" s="464"/>
      <c r="J15" s="463"/>
      <c r="K15" s="462" t="s">
        <v>108</v>
      </c>
      <c r="L15" s="465">
        <v>3</v>
      </c>
      <c r="M15" s="462" t="s">
        <v>86</v>
      </c>
      <c r="N15" s="466">
        <f t="shared" si="0"/>
        <v>3123000</v>
      </c>
      <c r="O15" s="432"/>
    </row>
    <row r="16" spans="1:15" ht="23.25" customHeight="1">
      <c r="A16" s="442"/>
      <c r="B16" s="452"/>
      <c r="C16" s="467" t="s">
        <v>54</v>
      </c>
      <c r="D16" s="468">
        <f>SUM(N16,N23)</f>
        <v>16253650</v>
      </c>
      <c r="E16" s="81" t="s">
        <v>206</v>
      </c>
      <c r="F16" s="446"/>
      <c r="G16" s="447"/>
      <c r="H16" s="469"/>
      <c r="I16" s="470"/>
      <c r="J16" s="469"/>
      <c r="K16" s="447"/>
      <c r="L16" s="471"/>
      <c r="M16" s="447"/>
      <c r="N16" s="472">
        <f>SUM(N17:N22)</f>
        <v>7769650</v>
      </c>
      <c r="O16" s="432"/>
    </row>
    <row r="17" spans="1:15" ht="23.25" customHeight="1">
      <c r="A17" s="442"/>
      <c r="B17" s="452"/>
      <c r="C17" s="473"/>
      <c r="D17" s="459"/>
      <c r="E17" s="81" t="str">
        <f>E10</f>
        <v xml:space="preserve">   - 센터장(관장15호봉)-최정선</v>
      </c>
      <c r="F17" s="474">
        <f>F10</f>
        <v>2022000</v>
      </c>
      <c r="G17" s="475" t="s">
        <v>108</v>
      </c>
      <c r="H17" s="469">
        <v>1</v>
      </c>
      <c r="I17" s="475" t="s">
        <v>108</v>
      </c>
      <c r="J17" s="448">
        <v>1</v>
      </c>
      <c r="K17" s="475" t="s">
        <v>108</v>
      </c>
      <c r="L17" s="476">
        <v>1</v>
      </c>
      <c r="M17" s="475" t="s">
        <v>86</v>
      </c>
      <c r="N17" s="477">
        <f t="shared" ref="N17:N22" si="1">SUM(F17*H17*J17*L17)</f>
        <v>2022000</v>
      </c>
      <c r="O17" s="432"/>
    </row>
    <row r="18" spans="1:15" ht="23.25" customHeight="1">
      <c r="A18" s="442"/>
      <c r="B18" s="452"/>
      <c r="C18" s="473"/>
      <c r="D18" s="459"/>
      <c r="E18" s="81" t="str">
        <f t="shared" ref="E18:F22" si="2">E11</f>
        <v xml:space="preserve">   - 센터희망나눔팀장(과장 11호봉)-장원욱</v>
      </c>
      <c r="F18" s="474">
        <f t="shared" si="2"/>
        <v>1509000</v>
      </c>
      <c r="G18" s="475" t="s">
        <v>108</v>
      </c>
      <c r="H18" s="469">
        <v>1</v>
      </c>
      <c r="I18" s="475" t="s">
        <v>108</v>
      </c>
      <c r="J18" s="448">
        <v>1</v>
      </c>
      <c r="K18" s="475" t="s">
        <v>108</v>
      </c>
      <c r="L18" s="476">
        <v>1</v>
      </c>
      <c r="M18" s="475" t="s">
        <v>86</v>
      </c>
      <c r="N18" s="477">
        <f t="shared" si="1"/>
        <v>1509000</v>
      </c>
      <c r="O18" s="432"/>
    </row>
    <row r="19" spans="1:15" ht="23.25" customHeight="1">
      <c r="A19" s="442"/>
      <c r="B19" s="452"/>
      <c r="C19" s="473"/>
      <c r="D19" s="459"/>
      <c r="E19" s="81" t="str">
        <f t="shared" si="2"/>
        <v xml:space="preserve">   - 센터자활사업팀장(대리 16호봉)-이상호</v>
      </c>
      <c r="F19" s="474">
        <f t="shared" si="2"/>
        <v>1516000</v>
      </c>
      <c r="G19" s="475" t="s">
        <v>108</v>
      </c>
      <c r="H19" s="469">
        <v>1</v>
      </c>
      <c r="I19" s="475" t="s">
        <v>108</v>
      </c>
      <c r="J19" s="448">
        <v>1</v>
      </c>
      <c r="K19" s="475" t="s">
        <v>108</v>
      </c>
      <c r="L19" s="476">
        <v>1</v>
      </c>
      <c r="M19" s="475" t="s">
        <v>86</v>
      </c>
      <c r="N19" s="477">
        <f t="shared" si="1"/>
        <v>1516000</v>
      </c>
      <c r="O19" s="432"/>
    </row>
    <row r="20" spans="1:15" ht="23.25" customHeight="1">
      <c r="A20" s="442"/>
      <c r="B20" s="452"/>
      <c r="C20" s="473"/>
      <c r="D20" s="459"/>
      <c r="E20" s="81" t="str">
        <f t="shared" si="2"/>
        <v xml:space="preserve">   - 선임사회복지사(9호봉)-김태우</v>
      </c>
      <c r="F20" s="474">
        <f t="shared" si="2"/>
        <v>1313000</v>
      </c>
      <c r="G20" s="475" t="s">
        <v>108</v>
      </c>
      <c r="H20" s="469">
        <v>0.9</v>
      </c>
      <c r="I20" s="475" t="s">
        <v>108</v>
      </c>
      <c r="J20" s="448">
        <v>1</v>
      </c>
      <c r="K20" s="475" t="s">
        <v>108</v>
      </c>
      <c r="L20" s="476">
        <v>1</v>
      </c>
      <c r="M20" s="475" t="s">
        <v>86</v>
      </c>
      <c r="N20" s="477">
        <f t="shared" si="1"/>
        <v>1181700</v>
      </c>
      <c r="O20" s="432"/>
    </row>
    <row r="21" spans="1:15" ht="23.25" customHeight="1">
      <c r="A21" s="442"/>
      <c r="B21" s="452"/>
      <c r="C21" s="473"/>
      <c r="D21" s="459"/>
      <c r="E21" s="81" t="str">
        <f t="shared" si="2"/>
        <v xml:space="preserve">   - 사회복지사(6호봉)-신입</v>
      </c>
      <c r="F21" s="474">
        <f t="shared" si="2"/>
        <v>1083000</v>
      </c>
      <c r="G21" s="475" t="s">
        <v>108</v>
      </c>
      <c r="H21" s="469">
        <v>0.75</v>
      </c>
      <c r="I21" s="475" t="s">
        <v>108</v>
      </c>
      <c r="J21" s="448">
        <v>1</v>
      </c>
      <c r="K21" s="475" t="s">
        <v>108</v>
      </c>
      <c r="L21" s="476">
        <v>1</v>
      </c>
      <c r="M21" s="475" t="s">
        <v>86</v>
      </c>
      <c r="N21" s="477">
        <f t="shared" si="1"/>
        <v>812250</v>
      </c>
      <c r="O21" s="432"/>
    </row>
    <row r="22" spans="1:15" ht="23.25" customHeight="1">
      <c r="A22" s="442"/>
      <c r="B22" s="452"/>
      <c r="C22" s="473"/>
      <c r="D22" s="459"/>
      <c r="E22" s="81" t="str">
        <f t="shared" si="2"/>
        <v xml:space="preserve">   - 사회복지사(5호봉)-정해인</v>
      </c>
      <c r="F22" s="474">
        <f t="shared" si="2"/>
        <v>1041000</v>
      </c>
      <c r="G22" s="475" t="s">
        <v>108</v>
      </c>
      <c r="H22" s="469">
        <v>0.7</v>
      </c>
      <c r="I22" s="475" t="s">
        <v>108</v>
      </c>
      <c r="J22" s="448">
        <v>1</v>
      </c>
      <c r="K22" s="475" t="s">
        <v>108</v>
      </c>
      <c r="L22" s="476">
        <v>1</v>
      </c>
      <c r="M22" s="475" t="s">
        <v>86</v>
      </c>
      <c r="N22" s="477">
        <f t="shared" si="1"/>
        <v>728700</v>
      </c>
      <c r="O22" s="432"/>
    </row>
    <row r="23" spans="1:15" ht="23.25" customHeight="1">
      <c r="A23" s="442"/>
      <c r="B23" s="452"/>
      <c r="C23" s="478"/>
      <c r="D23" s="459"/>
      <c r="E23" s="81" t="s">
        <v>88</v>
      </c>
      <c r="F23" s="446"/>
      <c r="G23" s="447"/>
      <c r="H23" s="469"/>
      <c r="I23" s="470"/>
      <c r="J23" s="469"/>
      <c r="K23" s="447"/>
      <c r="L23" s="471"/>
      <c r="M23" s="447"/>
      <c r="N23" s="472">
        <f>SUM(N24:N29)</f>
        <v>8484000</v>
      </c>
      <c r="O23" s="432"/>
    </row>
    <row r="24" spans="1:15" ht="23.25" customHeight="1">
      <c r="A24" s="442"/>
      <c r="B24" s="452"/>
      <c r="C24" s="458"/>
      <c r="D24" s="459"/>
      <c r="E24" s="81" t="str">
        <f t="shared" ref="E24:F29" si="3">E10</f>
        <v xml:space="preserve">   - 센터장(관장15호봉)-최정선</v>
      </c>
      <c r="F24" s="474">
        <f>F10</f>
        <v>2022000</v>
      </c>
      <c r="G24" s="447" t="s">
        <v>108</v>
      </c>
      <c r="H24" s="469">
        <v>1</v>
      </c>
      <c r="I24" s="470" t="s">
        <v>108</v>
      </c>
      <c r="J24" s="479">
        <f t="shared" ref="J24:J29" si="4">H10</f>
        <v>1</v>
      </c>
      <c r="K24" s="447" t="s">
        <v>108</v>
      </c>
      <c r="L24" s="471">
        <v>1</v>
      </c>
      <c r="M24" s="447" t="s">
        <v>86</v>
      </c>
      <c r="N24" s="472">
        <f t="shared" ref="N24:N29" si="5">SUM(F24*H24*J24*L24)</f>
        <v>2022000</v>
      </c>
      <c r="O24" s="432"/>
    </row>
    <row r="25" spans="1:15" ht="23.25" customHeight="1">
      <c r="A25" s="442"/>
      <c r="B25" s="452"/>
      <c r="C25" s="480"/>
      <c r="D25" s="459"/>
      <c r="E25" s="81" t="str">
        <f t="shared" si="3"/>
        <v xml:space="preserve">   - 센터희망나눔팀장(과장 11호봉)-장원욱</v>
      </c>
      <c r="F25" s="474">
        <f t="shared" si="3"/>
        <v>1509000</v>
      </c>
      <c r="G25" s="447" t="s">
        <v>108</v>
      </c>
      <c r="H25" s="469">
        <v>1</v>
      </c>
      <c r="I25" s="470" t="s">
        <v>108</v>
      </c>
      <c r="J25" s="479">
        <f t="shared" si="4"/>
        <v>1</v>
      </c>
      <c r="K25" s="447" t="s">
        <v>108</v>
      </c>
      <c r="L25" s="471">
        <v>1</v>
      </c>
      <c r="M25" s="447" t="s">
        <v>86</v>
      </c>
      <c r="N25" s="472">
        <f t="shared" si="5"/>
        <v>1509000</v>
      </c>
      <c r="O25" s="432"/>
    </row>
    <row r="26" spans="1:15" ht="23.25" customHeight="1">
      <c r="A26" s="442"/>
      <c r="B26" s="452"/>
      <c r="C26" s="480"/>
      <c r="D26" s="459"/>
      <c r="E26" s="81" t="str">
        <f t="shared" si="3"/>
        <v xml:space="preserve">   - 센터자활사업팀장(대리 16호봉)-이상호</v>
      </c>
      <c r="F26" s="474">
        <f t="shared" si="3"/>
        <v>1516000</v>
      </c>
      <c r="G26" s="447" t="s">
        <v>108</v>
      </c>
      <c r="H26" s="469">
        <v>1</v>
      </c>
      <c r="I26" s="470" t="s">
        <v>108</v>
      </c>
      <c r="J26" s="479">
        <f t="shared" si="4"/>
        <v>1</v>
      </c>
      <c r="K26" s="447" t="s">
        <v>108</v>
      </c>
      <c r="L26" s="471">
        <v>1</v>
      </c>
      <c r="M26" s="447" t="s">
        <v>86</v>
      </c>
      <c r="N26" s="472">
        <f t="shared" si="5"/>
        <v>1516000</v>
      </c>
      <c r="O26" s="432"/>
    </row>
    <row r="27" spans="1:15" ht="23.25" customHeight="1">
      <c r="A27" s="442"/>
      <c r="B27" s="452"/>
      <c r="C27" s="480"/>
      <c r="D27" s="459"/>
      <c r="E27" s="81" t="str">
        <f t="shared" si="3"/>
        <v xml:space="preserve">   - 선임사회복지사(9호봉)-김태우</v>
      </c>
      <c r="F27" s="474">
        <f t="shared" si="3"/>
        <v>1313000</v>
      </c>
      <c r="G27" s="447" t="s">
        <v>108</v>
      </c>
      <c r="H27" s="469">
        <v>1</v>
      </c>
      <c r="I27" s="470" t="s">
        <v>108</v>
      </c>
      <c r="J27" s="479">
        <f t="shared" si="4"/>
        <v>1</v>
      </c>
      <c r="K27" s="447" t="s">
        <v>108</v>
      </c>
      <c r="L27" s="471">
        <v>1</v>
      </c>
      <c r="M27" s="447" t="s">
        <v>86</v>
      </c>
      <c r="N27" s="472">
        <f t="shared" si="5"/>
        <v>1313000</v>
      </c>
      <c r="O27" s="432"/>
    </row>
    <row r="28" spans="1:15" ht="23.25" customHeight="1">
      <c r="A28" s="442"/>
      <c r="B28" s="452"/>
      <c r="C28" s="480"/>
      <c r="D28" s="459"/>
      <c r="E28" s="81" t="str">
        <f t="shared" si="3"/>
        <v xml:space="preserve">   - 사회복지사(6호봉)-신입</v>
      </c>
      <c r="F28" s="474">
        <f t="shared" si="3"/>
        <v>1083000</v>
      </c>
      <c r="G28" s="447" t="s">
        <v>108</v>
      </c>
      <c r="H28" s="469">
        <v>1</v>
      </c>
      <c r="I28" s="470" t="s">
        <v>108</v>
      </c>
      <c r="J28" s="479">
        <f t="shared" si="4"/>
        <v>1</v>
      </c>
      <c r="K28" s="447" t="s">
        <v>108</v>
      </c>
      <c r="L28" s="471">
        <v>1</v>
      </c>
      <c r="M28" s="447" t="s">
        <v>86</v>
      </c>
      <c r="N28" s="472">
        <f t="shared" si="5"/>
        <v>1083000</v>
      </c>
      <c r="O28" s="432"/>
    </row>
    <row r="29" spans="1:15" ht="23.25" customHeight="1">
      <c r="A29" s="442"/>
      <c r="B29" s="452"/>
      <c r="C29" s="480"/>
      <c r="D29" s="459"/>
      <c r="E29" s="81" t="str">
        <f t="shared" si="3"/>
        <v xml:space="preserve">   - 사회복지사(5호봉)-정해인</v>
      </c>
      <c r="F29" s="474">
        <f t="shared" si="3"/>
        <v>1041000</v>
      </c>
      <c r="G29" s="447" t="s">
        <v>108</v>
      </c>
      <c r="H29" s="469">
        <v>1</v>
      </c>
      <c r="I29" s="470" t="s">
        <v>108</v>
      </c>
      <c r="J29" s="479">
        <f t="shared" si="4"/>
        <v>1</v>
      </c>
      <c r="K29" s="447" t="s">
        <v>108</v>
      </c>
      <c r="L29" s="471">
        <v>1</v>
      </c>
      <c r="M29" s="447" t="s">
        <v>86</v>
      </c>
      <c r="N29" s="472">
        <f t="shared" si="5"/>
        <v>1041000</v>
      </c>
      <c r="O29" s="432"/>
    </row>
    <row r="30" spans="1:15" ht="23.25" customHeight="1">
      <c r="A30" s="442"/>
      <c r="B30" s="452"/>
      <c r="C30" s="481" t="s">
        <v>55</v>
      </c>
      <c r="D30" s="482">
        <f>SUM(N30,N37,N38,N39,N40,N41,N44,N47,N50)</f>
        <v>13825200</v>
      </c>
      <c r="E30" s="483" t="s">
        <v>89</v>
      </c>
      <c r="F30" s="484"/>
      <c r="G30" s="485"/>
      <c r="H30" s="486"/>
      <c r="I30" s="487"/>
      <c r="J30" s="486"/>
      <c r="K30" s="485"/>
      <c r="L30" s="488"/>
      <c r="M30" s="485"/>
      <c r="N30" s="489">
        <f>SUM(N31:N36)</f>
        <v>2545200</v>
      </c>
      <c r="O30" s="432"/>
    </row>
    <row r="31" spans="1:15" ht="23.25" customHeight="1">
      <c r="A31" s="442"/>
      <c r="B31" s="452"/>
      <c r="C31" s="490"/>
      <c r="D31" s="482"/>
      <c r="E31" s="81" t="str">
        <f>E24</f>
        <v xml:space="preserve">   - 센터장(관장15호봉)-최정선</v>
      </c>
      <c r="F31" s="474">
        <f>F24</f>
        <v>2022000</v>
      </c>
      <c r="G31" s="447" t="s">
        <v>108</v>
      </c>
      <c r="H31" s="469">
        <v>0.1</v>
      </c>
      <c r="I31" s="470" t="s">
        <v>108</v>
      </c>
      <c r="J31" s="479">
        <v>1</v>
      </c>
      <c r="K31" s="447" t="s">
        <v>108</v>
      </c>
      <c r="L31" s="450">
        <v>3</v>
      </c>
      <c r="M31" s="447" t="s">
        <v>86</v>
      </c>
      <c r="N31" s="472">
        <f t="shared" ref="N31:N36" si="6">SUM(F31*H31*J31*L31)</f>
        <v>606600</v>
      </c>
      <c r="O31" s="432"/>
    </row>
    <row r="32" spans="1:15" ht="23.25" customHeight="1">
      <c r="A32" s="442"/>
      <c r="B32" s="452"/>
      <c r="C32" s="491"/>
      <c r="D32" s="492"/>
      <c r="E32" s="81" t="str">
        <f t="shared" ref="E32:F36" si="7">E25</f>
        <v xml:space="preserve">   - 센터희망나눔팀장(과장 11호봉)-장원욱</v>
      </c>
      <c r="F32" s="474">
        <f t="shared" si="7"/>
        <v>1509000</v>
      </c>
      <c r="G32" s="447" t="s">
        <v>108</v>
      </c>
      <c r="H32" s="469">
        <v>0.1</v>
      </c>
      <c r="I32" s="470" t="s">
        <v>108</v>
      </c>
      <c r="J32" s="479">
        <v>1</v>
      </c>
      <c r="K32" s="447" t="s">
        <v>108</v>
      </c>
      <c r="L32" s="450">
        <v>3</v>
      </c>
      <c r="M32" s="447" t="s">
        <v>86</v>
      </c>
      <c r="N32" s="472">
        <f t="shared" si="6"/>
        <v>452700</v>
      </c>
      <c r="O32" s="432"/>
    </row>
    <row r="33" spans="1:15" ht="23.25" customHeight="1">
      <c r="A33" s="442"/>
      <c r="B33" s="452"/>
      <c r="C33" s="491"/>
      <c r="D33" s="492"/>
      <c r="E33" s="81" t="str">
        <f t="shared" si="7"/>
        <v xml:space="preserve">   - 센터자활사업팀장(대리 16호봉)-이상호</v>
      </c>
      <c r="F33" s="474">
        <f t="shared" si="7"/>
        <v>1516000</v>
      </c>
      <c r="G33" s="447" t="s">
        <v>108</v>
      </c>
      <c r="H33" s="469">
        <v>0.1</v>
      </c>
      <c r="I33" s="470" t="s">
        <v>108</v>
      </c>
      <c r="J33" s="479">
        <v>1</v>
      </c>
      <c r="K33" s="447" t="s">
        <v>108</v>
      </c>
      <c r="L33" s="450">
        <v>3</v>
      </c>
      <c r="M33" s="447" t="s">
        <v>86</v>
      </c>
      <c r="N33" s="472">
        <f t="shared" si="6"/>
        <v>454800</v>
      </c>
      <c r="O33" s="432"/>
    </row>
    <row r="34" spans="1:15" ht="23.25" customHeight="1" thickBot="1">
      <c r="A34" s="493"/>
      <c r="B34" s="494"/>
      <c r="C34" s="495"/>
      <c r="D34" s="496"/>
      <c r="E34" s="497" t="str">
        <f t="shared" si="7"/>
        <v xml:space="preserve">   - 선임사회복지사(9호봉)-김태우</v>
      </c>
      <c r="F34" s="498">
        <f t="shared" si="7"/>
        <v>1313000</v>
      </c>
      <c r="G34" s="499" t="s">
        <v>108</v>
      </c>
      <c r="H34" s="500">
        <v>0.1</v>
      </c>
      <c r="I34" s="501" t="s">
        <v>108</v>
      </c>
      <c r="J34" s="502">
        <v>1</v>
      </c>
      <c r="K34" s="499" t="s">
        <v>108</v>
      </c>
      <c r="L34" s="503">
        <v>3</v>
      </c>
      <c r="M34" s="499" t="s">
        <v>86</v>
      </c>
      <c r="N34" s="504">
        <f t="shared" si="6"/>
        <v>393900</v>
      </c>
      <c r="O34" s="432"/>
    </row>
    <row r="35" spans="1:15" ht="23.25" customHeight="1">
      <c r="A35" s="505"/>
      <c r="B35" s="506"/>
      <c r="C35" s="507"/>
      <c r="D35" s="508"/>
      <c r="E35" s="509" t="str">
        <f t="shared" si="7"/>
        <v xml:space="preserve">   - 사회복지사(6호봉)-신입</v>
      </c>
      <c r="F35" s="510">
        <f t="shared" si="7"/>
        <v>1083000</v>
      </c>
      <c r="G35" s="511" t="s">
        <v>108</v>
      </c>
      <c r="H35" s="512">
        <v>0.1</v>
      </c>
      <c r="I35" s="513" t="s">
        <v>108</v>
      </c>
      <c r="J35" s="514">
        <v>1</v>
      </c>
      <c r="K35" s="511" t="s">
        <v>108</v>
      </c>
      <c r="L35" s="515">
        <v>3</v>
      </c>
      <c r="M35" s="511" t="s">
        <v>86</v>
      </c>
      <c r="N35" s="516">
        <f t="shared" si="6"/>
        <v>324900</v>
      </c>
      <c r="O35" s="432"/>
    </row>
    <row r="36" spans="1:15" ht="23.25" customHeight="1">
      <c r="A36" s="442"/>
      <c r="B36" s="452"/>
      <c r="C36" s="491"/>
      <c r="D36" s="492"/>
      <c r="E36" s="81" t="str">
        <f t="shared" si="7"/>
        <v xml:space="preserve">   - 사회복지사(5호봉)-정해인</v>
      </c>
      <c r="F36" s="474">
        <f t="shared" si="7"/>
        <v>1041000</v>
      </c>
      <c r="G36" s="447" t="s">
        <v>108</v>
      </c>
      <c r="H36" s="469">
        <v>0.1</v>
      </c>
      <c r="I36" s="470" t="s">
        <v>108</v>
      </c>
      <c r="J36" s="479">
        <v>1</v>
      </c>
      <c r="K36" s="447" t="s">
        <v>108</v>
      </c>
      <c r="L36" s="450">
        <v>3</v>
      </c>
      <c r="M36" s="447" t="s">
        <v>86</v>
      </c>
      <c r="N36" s="472">
        <f t="shared" si="6"/>
        <v>312300</v>
      </c>
      <c r="O36" s="432"/>
    </row>
    <row r="37" spans="1:15" ht="23.25" customHeight="1">
      <c r="A37" s="442"/>
      <c r="B37" s="452"/>
      <c r="C37" s="491"/>
      <c r="D37" s="492"/>
      <c r="E37" s="517" t="s">
        <v>111</v>
      </c>
      <c r="F37" s="474">
        <v>30000</v>
      </c>
      <c r="G37" s="447" t="s">
        <v>108</v>
      </c>
      <c r="H37" s="448">
        <v>6</v>
      </c>
      <c r="I37" s="447"/>
      <c r="J37" s="448"/>
      <c r="K37" s="447" t="s">
        <v>108</v>
      </c>
      <c r="L37" s="450">
        <v>3</v>
      </c>
      <c r="M37" s="447" t="s">
        <v>86</v>
      </c>
      <c r="N37" s="472">
        <f>SUM(F37*H37*L37)</f>
        <v>540000</v>
      </c>
      <c r="O37" s="432"/>
    </row>
    <row r="38" spans="1:15" ht="23.25" customHeight="1">
      <c r="A38" s="442"/>
      <c r="B38" s="452"/>
      <c r="C38" s="491"/>
      <c r="D38" s="492"/>
      <c r="E38" s="517" t="s">
        <v>90</v>
      </c>
      <c r="F38" s="474">
        <v>30000</v>
      </c>
      <c r="G38" s="447" t="s">
        <v>108</v>
      </c>
      <c r="H38" s="448">
        <v>6</v>
      </c>
      <c r="I38" s="447"/>
      <c r="J38" s="448"/>
      <c r="K38" s="447" t="s">
        <v>108</v>
      </c>
      <c r="L38" s="450">
        <v>3</v>
      </c>
      <c r="M38" s="447" t="s">
        <v>86</v>
      </c>
      <c r="N38" s="472">
        <f>SUM(F38*H38*L38)</f>
        <v>540000</v>
      </c>
      <c r="O38" s="432"/>
    </row>
    <row r="39" spans="1:15" ht="23.25" customHeight="1">
      <c r="A39" s="442"/>
      <c r="B39" s="452"/>
      <c r="C39" s="491"/>
      <c r="D39" s="492"/>
      <c r="E39" s="517" t="s">
        <v>91</v>
      </c>
      <c r="F39" s="474">
        <v>50000</v>
      </c>
      <c r="G39" s="447" t="s">
        <v>108</v>
      </c>
      <c r="H39" s="448">
        <v>6</v>
      </c>
      <c r="I39" s="447"/>
      <c r="J39" s="448"/>
      <c r="K39" s="447" t="s">
        <v>108</v>
      </c>
      <c r="L39" s="450">
        <v>3</v>
      </c>
      <c r="M39" s="447" t="s">
        <v>86</v>
      </c>
      <c r="N39" s="472">
        <f>SUM(F39*H39*L39)</f>
        <v>900000</v>
      </c>
      <c r="O39" s="432"/>
    </row>
    <row r="40" spans="1:15" ht="23.25" customHeight="1">
      <c r="A40" s="442"/>
      <c r="B40" s="452"/>
      <c r="C40" s="491"/>
      <c r="D40" s="492"/>
      <c r="E40" s="517" t="s">
        <v>92</v>
      </c>
      <c r="F40" s="474">
        <v>70000</v>
      </c>
      <c r="G40" s="447" t="s">
        <v>108</v>
      </c>
      <c r="H40" s="448">
        <v>6</v>
      </c>
      <c r="I40" s="447"/>
      <c r="J40" s="448"/>
      <c r="K40" s="447" t="s">
        <v>108</v>
      </c>
      <c r="L40" s="450">
        <v>3</v>
      </c>
      <c r="M40" s="447" t="s">
        <v>86</v>
      </c>
      <c r="N40" s="472">
        <f>SUM(F40*H40*L40)</f>
        <v>1260000</v>
      </c>
      <c r="O40" s="432"/>
    </row>
    <row r="41" spans="1:15" ht="23.25" customHeight="1">
      <c r="A41" s="442"/>
      <c r="B41" s="452"/>
      <c r="C41" s="491"/>
      <c r="D41" s="492"/>
      <c r="E41" s="517" t="s">
        <v>93</v>
      </c>
      <c r="F41" s="446"/>
      <c r="G41" s="447"/>
      <c r="H41" s="448"/>
      <c r="I41" s="447"/>
      <c r="J41" s="448"/>
      <c r="K41" s="447"/>
      <c r="L41" s="450"/>
      <c r="M41" s="447"/>
      <c r="N41" s="472">
        <f>SUM(N42:N43)</f>
        <v>750000</v>
      </c>
      <c r="O41" s="432"/>
    </row>
    <row r="42" spans="1:15" ht="23.25" customHeight="1">
      <c r="A42" s="442"/>
      <c r="B42" s="452"/>
      <c r="C42" s="491"/>
      <c r="D42" s="492"/>
      <c r="E42" s="518" t="s">
        <v>112</v>
      </c>
      <c r="F42" s="80">
        <v>30000</v>
      </c>
      <c r="G42" s="453" t="s">
        <v>108</v>
      </c>
      <c r="H42" s="454">
        <v>3</v>
      </c>
      <c r="I42" s="455"/>
      <c r="J42" s="454"/>
      <c r="K42" s="453" t="s">
        <v>108</v>
      </c>
      <c r="L42" s="456">
        <v>3</v>
      </c>
      <c r="M42" s="453" t="s">
        <v>86</v>
      </c>
      <c r="N42" s="457">
        <f>SUM(F42*H42*L42)</f>
        <v>270000</v>
      </c>
      <c r="O42" s="432"/>
    </row>
    <row r="43" spans="1:15" ht="23.25" customHeight="1">
      <c r="A43" s="442"/>
      <c r="B43" s="452"/>
      <c r="C43" s="491"/>
      <c r="D43" s="492"/>
      <c r="E43" s="518" t="s">
        <v>113</v>
      </c>
      <c r="F43" s="80">
        <v>20000</v>
      </c>
      <c r="G43" s="453" t="s">
        <v>108</v>
      </c>
      <c r="H43" s="454">
        <v>8</v>
      </c>
      <c r="I43" s="455"/>
      <c r="J43" s="454"/>
      <c r="K43" s="453" t="s">
        <v>108</v>
      </c>
      <c r="L43" s="456">
        <v>3</v>
      </c>
      <c r="M43" s="453" t="s">
        <v>86</v>
      </c>
      <c r="N43" s="457">
        <f>SUM(F43*H43*L43)</f>
        <v>480000</v>
      </c>
      <c r="O43" s="432"/>
    </row>
    <row r="44" spans="1:15" ht="23.25" customHeight="1">
      <c r="A44" s="442"/>
      <c r="B44" s="452"/>
      <c r="C44" s="491"/>
      <c r="D44" s="492"/>
      <c r="E44" s="517" t="s">
        <v>114</v>
      </c>
      <c r="F44" s="446"/>
      <c r="G44" s="447"/>
      <c r="H44" s="448"/>
      <c r="I44" s="447"/>
      <c r="J44" s="448"/>
      <c r="K44" s="447"/>
      <c r="L44" s="450"/>
      <c r="M44" s="447"/>
      <c r="N44" s="472">
        <f>SUM(N45:N46)</f>
        <v>1500000</v>
      </c>
      <c r="O44" s="432"/>
    </row>
    <row r="45" spans="1:15" ht="23.25" customHeight="1">
      <c r="A45" s="442"/>
      <c r="B45" s="452"/>
      <c r="C45" s="491"/>
      <c r="D45" s="492"/>
      <c r="E45" s="517" t="s">
        <v>115</v>
      </c>
      <c r="F45" s="474">
        <v>300000</v>
      </c>
      <c r="G45" s="447" t="s">
        <v>108</v>
      </c>
      <c r="H45" s="448">
        <v>1</v>
      </c>
      <c r="I45" s="447" t="s">
        <v>108</v>
      </c>
      <c r="J45" s="448"/>
      <c r="K45" s="447" t="s">
        <v>108</v>
      </c>
      <c r="L45" s="450">
        <v>3</v>
      </c>
      <c r="M45" s="447" t="s">
        <v>86</v>
      </c>
      <c r="N45" s="472">
        <f>SUM(F45*H45*L45)</f>
        <v>900000</v>
      </c>
      <c r="O45" s="432"/>
    </row>
    <row r="46" spans="1:15" ht="23.25" customHeight="1">
      <c r="A46" s="442"/>
      <c r="B46" s="452"/>
      <c r="C46" s="491"/>
      <c r="D46" s="492"/>
      <c r="E46" s="517" t="s">
        <v>116</v>
      </c>
      <c r="F46" s="474">
        <v>200000</v>
      </c>
      <c r="G46" s="447" t="s">
        <v>108</v>
      </c>
      <c r="H46" s="448">
        <v>1</v>
      </c>
      <c r="I46" s="447" t="s">
        <v>108</v>
      </c>
      <c r="J46" s="448"/>
      <c r="K46" s="447" t="s">
        <v>108</v>
      </c>
      <c r="L46" s="450">
        <v>3</v>
      </c>
      <c r="M46" s="447" t="s">
        <v>86</v>
      </c>
      <c r="N46" s="472">
        <f>SUM(F46*H46*L46)</f>
        <v>600000</v>
      </c>
      <c r="O46" s="432"/>
    </row>
    <row r="47" spans="1:15" ht="23.25" customHeight="1">
      <c r="A47" s="442"/>
      <c r="B47" s="452"/>
      <c r="C47" s="491"/>
      <c r="D47" s="492"/>
      <c r="E47" s="517" t="s">
        <v>96</v>
      </c>
      <c r="F47" s="446"/>
      <c r="G47" s="447"/>
      <c r="H47" s="448"/>
      <c r="I47" s="447"/>
      <c r="J47" s="448"/>
      <c r="K47" s="447"/>
      <c r="L47" s="450"/>
      <c r="M47" s="447"/>
      <c r="N47" s="472">
        <f>SUM(N48:N49)</f>
        <v>3090000</v>
      </c>
      <c r="O47" s="432"/>
    </row>
    <row r="48" spans="1:15" ht="23.25" customHeight="1">
      <c r="A48" s="442"/>
      <c r="B48" s="452"/>
      <c r="C48" s="491"/>
      <c r="D48" s="492"/>
      <c r="E48" s="517" t="s">
        <v>97</v>
      </c>
      <c r="F48" s="474">
        <v>190000</v>
      </c>
      <c r="G48" s="447" t="s">
        <v>108</v>
      </c>
      <c r="H48" s="448">
        <v>4</v>
      </c>
      <c r="I48" s="447" t="s">
        <v>108</v>
      </c>
      <c r="J48" s="448"/>
      <c r="K48" s="447" t="s">
        <v>108</v>
      </c>
      <c r="L48" s="450">
        <v>3</v>
      </c>
      <c r="M48" s="447" t="s">
        <v>86</v>
      </c>
      <c r="N48" s="472">
        <f>SUM(F48*H48*L48)</f>
        <v>2280000</v>
      </c>
      <c r="O48" s="432"/>
    </row>
    <row r="49" spans="1:15" ht="23.25" customHeight="1">
      <c r="A49" s="442"/>
      <c r="B49" s="452"/>
      <c r="C49" s="491"/>
      <c r="D49" s="492"/>
      <c r="E49" s="517" t="s">
        <v>98</v>
      </c>
      <c r="F49" s="474">
        <v>135000</v>
      </c>
      <c r="G49" s="447" t="s">
        <v>108</v>
      </c>
      <c r="H49" s="448">
        <v>2</v>
      </c>
      <c r="I49" s="447" t="s">
        <v>108</v>
      </c>
      <c r="J49" s="448"/>
      <c r="K49" s="447" t="s">
        <v>108</v>
      </c>
      <c r="L49" s="450">
        <v>3</v>
      </c>
      <c r="M49" s="447" t="s">
        <v>86</v>
      </c>
      <c r="N49" s="472">
        <f>SUM(F49*H49*L49)</f>
        <v>810000</v>
      </c>
      <c r="O49" s="432"/>
    </row>
    <row r="50" spans="1:15" ht="23.25" customHeight="1">
      <c r="A50" s="442"/>
      <c r="B50" s="452"/>
      <c r="C50" s="519"/>
      <c r="D50" s="520"/>
      <c r="E50" s="82" t="s">
        <v>99</v>
      </c>
      <c r="F50" s="521">
        <v>150000</v>
      </c>
      <c r="G50" s="522" t="s">
        <v>108</v>
      </c>
      <c r="H50" s="523">
        <v>6</v>
      </c>
      <c r="I50" s="522" t="s">
        <v>108</v>
      </c>
      <c r="J50" s="523"/>
      <c r="K50" s="522" t="s">
        <v>108</v>
      </c>
      <c r="L50" s="524">
        <v>3</v>
      </c>
      <c r="M50" s="522" t="s">
        <v>86</v>
      </c>
      <c r="N50" s="525">
        <f>SUM(F50*H50*L50)</f>
        <v>2700000</v>
      </c>
      <c r="O50" s="432"/>
    </row>
    <row r="51" spans="1:15" ht="23.25" customHeight="1">
      <c r="A51" s="442"/>
      <c r="B51" s="452"/>
      <c r="C51" s="526" t="s">
        <v>56</v>
      </c>
      <c r="D51" s="461">
        <f>N51</f>
        <v>4627600</v>
      </c>
      <c r="E51" s="527" t="s">
        <v>100</v>
      </c>
      <c r="F51" s="528">
        <f>SUM(D9,D16,D30)</f>
        <v>55530850</v>
      </c>
      <c r="G51" s="529"/>
      <c r="H51" s="530"/>
      <c r="I51" s="529"/>
      <c r="J51" s="530"/>
      <c r="K51" s="529" t="s">
        <v>108</v>
      </c>
      <c r="L51" s="531" t="s">
        <v>101</v>
      </c>
      <c r="M51" s="529" t="s">
        <v>86</v>
      </c>
      <c r="N51" s="532">
        <f>ROUND(SUM(F51/12),-2)</f>
        <v>4627600</v>
      </c>
      <c r="O51" s="432"/>
    </row>
    <row r="52" spans="1:15" ht="23.25" customHeight="1">
      <c r="A52" s="442"/>
      <c r="B52" s="452"/>
      <c r="C52" s="444" t="s">
        <v>117</v>
      </c>
      <c r="D52" s="468">
        <f>SUM(N52:N56)</f>
        <v>4919150</v>
      </c>
      <c r="E52" s="81" t="s">
        <v>102</v>
      </c>
      <c r="F52" s="533">
        <f>F51-N39-N40</f>
        <v>53370850</v>
      </c>
      <c r="G52" s="447" t="s">
        <v>108</v>
      </c>
      <c r="H52" s="534">
        <v>2.945E-2</v>
      </c>
      <c r="I52" s="447"/>
      <c r="J52" s="535"/>
      <c r="K52" s="447"/>
      <c r="L52" s="536"/>
      <c r="M52" s="447" t="s">
        <v>95</v>
      </c>
      <c r="N52" s="472">
        <f>ROUNDDOWN(SUM(F52*H52),-2)</f>
        <v>1571700</v>
      </c>
      <c r="O52" s="432"/>
    </row>
    <row r="53" spans="1:15" ht="23.25" customHeight="1">
      <c r="A53" s="442"/>
      <c r="B53" s="452"/>
      <c r="C53" s="537"/>
      <c r="D53" s="538"/>
      <c r="E53" s="81" t="s">
        <v>103</v>
      </c>
      <c r="F53" s="533">
        <f>N52</f>
        <v>1571700</v>
      </c>
      <c r="G53" s="447" t="s">
        <v>108</v>
      </c>
      <c r="H53" s="534">
        <v>6.5500000000000003E-2</v>
      </c>
      <c r="I53" s="447"/>
      <c r="J53" s="535"/>
      <c r="K53" s="447"/>
      <c r="L53" s="536"/>
      <c r="M53" s="447" t="s">
        <v>95</v>
      </c>
      <c r="N53" s="472">
        <f>ROUNDDOWN(SUM(F53*H53),-2)</f>
        <v>102900</v>
      </c>
      <c r="O53" s="432"/>
    </row>
    <row r="54" spans="1:15" ht="23.25" customHeight="1">
      <c r="A54" s="442"/>
      <c r="B54" s="452"/>
      <c r="C54" s="458"/>
      <c r="D54" s="539"/>
      <c r="E54" s="81" t="s">
        <v>104</v>
      </c>
      <c r="F54" s="533">
        <f>F52</f>
        <v>53370850</v>
      </c>
      <c r="G54" s="447" t="s">
        <v>108</v>
      </c>
      <c r="H54" s="534">
        <v>4.4999999999999998E-2</v>
      </c>
      <c r="I54" s="447"/>
      <c r="J54" s="535"/>
      <c r="K54" s="447"/>
      <c r="L54" s="536"/>
      <c r="M54" s="447" t="s">
        <v>95</v>
      </c>
      <c r="N54" s="472">
        <f>ROUNDDOWN(SUM(F54*H54),-2)</f>
        <v>2401600</v>
      </c>
      <c r="O54" s="432"/>
    </row>
    <row r="55" spans="1:15" ht="23.25" customHeight="1">
      <c r="A55" s="442"/>
      <c r="B55" s="452"/>
      <c r="C55" s="458"/>
      <c r="D55" s="539"/>
      <c r="E55" s="81" t="s">
        <v>105</v>
      </c>
      <c r="F55" s="533">
        <f>F54</f>
        <v>53370850</v>
      </c>
      <c r="G55" s="447" t="s">
        <v>108</v>
      </c>
      <c r="H55" s="534">
        <v>8.0000000000000002E-3</v>
      </c>
      <c r="I55" s="447"/>
      <c r="J55" s="535"/>
      <c r="K55" s="447"/>
      <c r="L55" s="536"/>
      <c r="M55" s="447" t="s">
        <v>95</v>
      </c>
      <c r="N55" s="472">
        <f>ROUNDDOWN(SUM(F55*H55),-2)</f>
        <v>426900</v>
      </c>
      <c r="O55" s="432"/>
    </row>
    <row r="56" spans="1:15" ht="23.25" customHeight="1" thickBot="1">
      <c r="A56" s="493"/>
      <c r="B56" s="494"/>
      <c r="C56" s="540"/>
      <c r="D56" s="541"/>
      <c r="E56" s="497" t="s">
        <v>106</v>
      </c>
      <c r="F56" s="542">
        <f>F55</f>
        <v>53370850</v>
      </c>
      <c r="G56" s="499" t="s">
        <v>108</v>
      </c>
      <c r="H56" s="543">
        <v>7.7999999999999996E-3</v>
      </c>
      <c r="I56" s="499"/>
      <c r="J56" s="544"/>
      <c r="K56" s="499"/>
      <c r="L56" s="545"/>
      <c r="M56" s="499" t="s">
        <v>95</v>
      </c>
      <c r="N56" s="504">
        <f>ROUNDDOWN(SUM(F56*H56),-2)-150</f>
        <v>416050</v>
      </c>
      <c r="O56" s="432"/>
    </row>
    <row r="57" spans="1:15" ht="23.25" customHeight="1">
      <c r="A57" s="429"/>
      <c r="B57" s="429"/>
      <c r="C57" s="429"/>
      <c r="D57" s="430"/>
      <c r="E57" s="431"/>
      <c r="F57" s="546"/>
      <c r="G57" s="429"/>
      <c r="H57" s="432"/>
      <c r="I57" s="429"/>
      <c r="J57" s="432"/>
      <c r="K57" s="429"/>
      <c r="L57" s="432"/>
      <c r="M57" s="429"/>
      <c r="N57" s="432"/>
      <c r="O57" s="432"/>
    </row>
    <row r="58" spans="1:15" ht="23.25" customHeight="1">
      <c r="A58" s="429"/>
      <c r="B58" s="429"/>
      <c r="C58" s="429"/>
      <c r="D58" s="430"/>
      <c r="E58" s="431"/>
      <c r="F58" s="432"/>
      <c r="G58" s="429"/>
      <c r="H58" s="432"/>
      <c r="I58" s="429"/>
      <c r="J58" s="432"/>
      <c r="K58" s="429"/>
      <c r="L58" s="432"/>
      <c r="M58" s="429"/>
      <c r="N58" s="432"/>
      <c r="O58" s="432"/>
    </row>
    <row r="59" spans="1:15" ht="23.25" customHeight="1">
      <c r="A59" s="429"/>
      <c r="B59" s="429"/>
      <c r="C59" s="429"/>
      <c r="D59" s="430"/>
      <c r="E59" s="431"/>
      <c r="F59" s="432"/>
      <c r="G59" s="429"/>
      <c r="H59" s="432"/>
      <c r="I59" s="429"/>
      <c r="J59" s="432"/>
      <c r="K59" s="429"/>
      <c r="L59" s="432"/>
      <c r="M59" s="429"/>
      <c r="N59" s="432"/>
      <c r="O59" s="432"/>
    </row>
    <row r="60" spans="1:15" ht="23.25" customHeight="1">
      <c r="A60" s="429"/>
      <c r="B60" s="429"/>
      <c r="C60" s="429"/>
      <c r="D60" s="430"/>
      <c r="E60" s="431"/>
      <c r="F60" s="432"/>
      <c r="G60" s="429"/>
      <c r="H60" s="432"/>
      <c r="I60" s="429"/>
      <c r="J60" s="432"/>
      <c r="K60" s="429"/>
      <c r="L60" s="432"/>
      <c r="M60" s="429"/>
      <c r="N60" s="432"/>
      <c r="O60" s="432"/>
    </row>
    <row r="61" spans="1:15" ht="23.25" customHeight="1">
      <c r="A61" s="429"/>
      <c r="B61" s="429"/>
      <c r="C61" s="429"/>
      <c r="D61" s="430"/>
      <c r="E61" s="431"/>
      <c r="F61" s="432"/>
      <c r="G61" s="429"/>
      <c r="H61" s="432"/>
      <c r="I61" s="429"/>
      <c r="J61" s="432"/>
      <c r="K61" s="429"/>
      <c r="L61" s="432"/>
      <c r="M61" s="429"/>
      <c r="N61" s="432"/>
      <c r="O61" s="432"/>
    </row>
    <row r="62" spans="1:15" ht="23.25" customHeight="1">
      <c r="A62" s="429"/>
      <c r="B62" s="429"/>
      <c r="C62" s="429"/>
      <c r="D62" s="430"/>
      <c r="E62" s="431"/>
      <c r="F62" s="432"/>
      <c r="G62" s="429"/>
      <c r="H62" s="432"/>
      <c r="I62" s="429"/>
      <c r="J62" s="432"/>
      <c r="K62" s="429"/>
      <c r="L62" s="432"/>
      <c r="M62" s="429"/>
      <c r="N62" s="432"/>
      <c r="O62" s="432"/>
    </row>
    <row r="63" spans="1:15" ht="23.25" customHeight="1">
      <c r="A63" s="429"/>
      <c r="B63" s="429"/>
      <c r="C63" s="429"/>
      <c r="D63" s="430"/>
      <c r="E63" s="431"/>
      <c r="F63" s="432"/>
      <c r="G63" s="429"/>
      <c r="H63" s="432"/>
      <c r="I63" s="429"/>
      <c r="J63" s="432"/>
      <c r="K63" s="429"/>
      <c r="L63" s="432"/>
      <c r="M63" s="429"/>
      <c r="N63" s="432"/>
      <c r="O63" s="432"/>
    </row>
    <row r="64" spans="1:15" ht="23.25" customHeight="1">
      <c r="A64" s="429"/>
      <c r="B64" s="429"/>
      <c r="C64" s="429"/>
      <c r="D64" s="430"/>
      <c r="E64" s="431"/>
      <c r="F64" s="432"/>
      <c r="G64" s="429"/>
      <c r="H64" s="432"/>
      <c r="I64" s="429"/>
      <c r="J64" s="432"/>
      <c r="K64" s="429"/>
      <c r="L64" s="432"/>
      <c r="M64" s="429"/>
      <c r="N64" s="432"/>
      <c r="O64" s="432"/>
    </row>
    <row r="65" spans="1:15" ht="23.25" customHeight="1">
      <c r="A65" s="429"/>
      <c r="B65" s="429"/>
      <c r="C65" s="429"/>
      <c r="D65" s="430"/>
      <c r="E65" s="431"/>
      <c r="F65" s="432"/>
      <c r="G65" s="429"/>
      <c r="H65" s="432"/>
      <c r="I65" s="429"/>
      <c r="J65" s="432"/>
      <c r="K65" s="429"/>
      <c r="L65" s="432"/>
      <c r="M65" s="429"/>
      <c r="N65" s="432"/>
      <c r="O65" s="432"/>
    </row>
    <row r="66" spans="1:15" ht="23.25" customHeight="1">
      <c r="A66" s="429"/>
      <c r="B66" s="429"/>
      <c r="C66" s="429"/>
      <c r="D66" s="430"/>
      <c r="E66" s="431"/>
      <c r="F66" s="432"/>
      <c r="G66" s="429"/>
      <c r="H66" s="432"/>
      <c r="I66" s="429"/>
      <c r="J66" s="432"/>
      <c r="K66" s="429"/>
      <c r="L66" s="432"/>
      <c r="M66" s="429"/>
      <c r="N66" s="432"/>
      <c r="O66" s="432"/>
    </row>
    <row r="67" spans="1:15" ht="23.25" customHeight="1">
      <c r="A67" s="429"/>
      <c r="B67" s="429"/>
      <c r="C67" s="429"/>
      <c r="D67" s="430"/>
      <c r="E67" s="431"/>
      <c r="F67" s="432"/>
      <c r="G67" s="429"/>
      <c r="H67" s="432"/>
      <c r="I67" s="429"/>
      <c r="J67" s="432"/>
      <c r="K67" s="429"/>
      <c r="L67" s="432"/>
      <c r="M67" s="429"/>
      <c r="N67" s="432"/>
      <c r="O67" s="432"/>
    </row>
    <row r="68" spans="1:15" ht="23.25" customHeight="1">
      <c r="A68" s="429"/>
      <c r="B68" s="429"/>
      <c r="C68" s="429"/>
      <c r="D68" s="430"/>
      <c r="E68" s="431"/>
      <c r="F68" s="432"/>
      <c r="G68" s="429"/>
      <c r="H68" s="432"/>
      <c r="I68" s="429"/>
      <c r="J68" s="432"/>
      <c r="K68" s="429"/>
      <c r="L68" s="432"/>
      <c r="M68" s="429"/>
      <c r="N68" s="432"/>
      <c r="O68" s="432"/>
    </row>
    <row r="69" spans="1:15" ht="23.25" customHeight="1">
      <c r="A69" s="429"/>
      <c r="B69" s="429"/>
      <c r="C69" s="429"/>
      <c r="D69" s="430"/>
      <c r="E69" s="431"/>
      <c r="F69" s="432"/>
      <c r="G69" s="429"/>
      <c r="H69" s="432"/>
      <c r="I69" s="429"/>
      <c r="J69" s="432"/>
      <c r="K69" s="429"/>
      <c r="L69" s="432"/>
      <c r="M69" s="429"/>
      <c r="N69" s="432"/>
      <c r="O69" s="432"/>
    </row>
    <row r="70" spans="1:15" ht="20.100000000000001" customHeight="1">
      <c r="A70" s="429"/>
      <c r="B70" s="429"/>
      <c r="C70" s="429"/>
      <c r="D70" s="430"/>
      <c r="E70" s="431"/>
      <c r="F70" s="432"/>
      <c r="G70" s="429"/>
      <c r="H70" s="432"/>
      <c r="I70" s="429"/>
      <c r="J70" s="432"/>
      <c r="K70" s="429"/>
      <c r="L70" s="432"/>
      <c r="M70" s="429"/>
      <c r="N70" s="432"/>
      <c r="O70" s="432"/>
    </row>
    <row r="71" spans="1:15" ht="20.100000000000001" customHeight="1">
      <c r="A71" s="429"/>
      <c r="B71" s="429"/>
      <c r="C71" s="429"/>
      <c r="D71" s="430"/>
      <c r="E71" s="431"/>
      <c r="F71" s="432"/>
      <c r="G71" s="429"/>
      <c r="H71" s="432"/>
      <c r="I71" s="429"/>
      <c r="J71" s="432"/>
      <c r="K71" s="429"/>
      <c r="L71" s="432"/>
      <c r="M71" s="429"/>
      <c r="N71" s="432"/>
      <c r="O71" s="432"/>
    </row>
    <row r="72" spans="1:15" ht="20.100000000000001" customHeight="1">
      <c r="A72" s="429"/>
      <c r="B72" s="429"/>
      <c r="C72" s="429"/>
      <c r="D72" s="430"/>
      <c r="E72" s="431"/>
      <c r="F72" s="432"/>
      <c r="G72" s="429"/>
      <c r="H72" s="432"/>
      <c r="I72" s="429"/>
      <c r="J72" s="432"/>
      <c r="K72" s="429"/>
      <c r="L72" s="432"/>
      <c r="M72" s="429"/>
      <c r="N72" s="432"/>
      <c r="O72" s="432"/>
    </row>
    <row r="73" spans="1:15" ht="20.100000000000001" customHeight="1">
      <c r="A73" s="429"/>
      <c r="B73" s="429"/>
      <c r="C73" s="429"/>
      <c r="D73" s="430"/>
      <c r="E73" s="431"/>
      <c r="F73" s="432"/>
      <c r="G73" s="429"/>
      <c r="H73" s="432"/>
      <c r="I73" s="429"/>
      <c r="J73" s="432"/>
      <c r="K73" s="429"/>
      <c r="L73" s="432"/>
      <c r="M73" s="429"/>
      <c r="N73" s="432"/>
      <c r="O73" s="432"/>
    </row>
    <row r="74" spans="1:15" ht="20.100000000000001" customHeight="1">
      <c r="A74" s="429"/>
      <c r="B74" s="429"/>
      <c r="C74" s="429"/>
      <c r="D74" s="430"/>
      <c r="E74" s="431"/>
      <c r="F74" s="432"/>
      <c r="G74" s="429"/>
      <c r="H74" s="432"/>
      <c r="I74" s="429"/>
      <c r="J74" s="432"/>
      <c r="K74" s="429"/>
      <c r="L74" s="432"/>
      <c r="M74" s="429"/>
      <c r="N74" s="432"/>
      <c r="O74" s="432"/>
    </row>
    <row r="75" spans="1:15" ht="20.100000000000001" customHeight="1">
      <c r="A75" s="429"/>
      <c r="B75" s="429"/>
      <c r="C75" s="429"/>
      <c r="D75" s="430"/>
      <c r="E75" s="431"/>
      <c r="F75" s="432"/>
      <c r="G75" s="429"/>
      <c r="H75" s="432"/>
      <c r="I75" s="429"/>
      <c r="J75" s="432"/>
      <c r="K75" s="429"/>
      <c r="L75" s="432"/>
      <c r="M75" s="429"/>
      <c r="N75" s="432"/>
      <c r="O75" s="432"/>
    </row>
    <row r="76" spans="1:15" ht="20.100000000000001" customHeight="1">
      <c r="A76" s="429"/>
      <c r="B76" s="429"/>
      <c r="C76" s="429"/>
      <c r="D76" s="430"/>
      <c r="E76" s="431"/>
      <c r="F76" s="432"/>
      <c r="G76" s="429"/>
      <c r="H76" s="432"/>
      <c r="I76" s="429"/>
      <c r="J76" s="432"/>
      <c r="K76" s="429"/>
      <c r="L76" s="432"/>
      <c r="M76" s="429"/>
      <c r="N76" s="432"/>
      <c r="O76" s="432"/>
    </row>
    <row r="77" spans="1:15" ht="20.100000000000001" customHeight="1">
      <c r="A77" s="429"/>
      <c r="B77" s="429"/>
      <c r="C77" s="429"/>
      <c r="D77" s="430"/>
      <c r="E77" s="431"/>
      <c r="F77" s="432"/>
      <c r="G77" s="429"/>
      <c r="H77" s="432"/>
      <c r="I77" s="429"/>
      <c r="J77" s="432"/>
      <c r="K77" s="429"/>
      <c r="L77" s="432"/>
      <c r="M77" s="429"/>
      <c r="N77" s="432"/>
      <c r="O77" s="432"/>
    </row>
    <row r="78" spans="1:15" ht="20.100000000000001" customHeight="1">
      <c r="A78" s="429"/>
      <c r="B78" s="429"/>
      <c r="C78" s="429"/>
      <c r="D78" s="430"/>
      <c r="E78" s="431"/>
      <c r="F78" s="432"/>
      <c r="G78" s="429"/>
      <c r="H78" s="432"/>
      <c r="I78" s="429"/>
      <c r="J78" s="432"/>
      <c r="K78" s="429"/>
      <c r="L78" s="432"/>
      <c r="M78" s="429"/>
      <c r="N78" s="432"/>
      <c r="O78" s="432"/>
    </row>
    <row r="79" spans="1:15" ht="20.100000000000001" customHeight="1">
      <c r="A79" s="429"/>
      <c r="B79" s="429"/>
      <c r="C79" s="429"/>
      <c r="D79" s="430"/>
      <c r="E79" s="431"/>
      <c r="F79" s="432"/>
      <c r="G79" s="429"/>
      <c r="H79" s="432"/>
      <c r="I79" s="429"/>
      <c r="J79" s="432"/>
      <c r="K79" s="429"/>
      <c r="L79" s="432"/>
      <c r="M79" s="429"/>
      <c r="N79" s="432"/>
      <c r="O79" s="432"/>
    </row>
    <row r="80" spans="1:15" ht="20.100000000000001" customHeight="1">
      <c r="A80" s="429"/>
      <c r="B80" s="429"/>
      <c r="C80" s="429"/>
      <c r="D80" s="430"/>
      <c r="E80" s="431"/>
      <c r="F80" s="432"/>
      <c r="G80" s="429"/>
      <c r="H80" s="432"/>
      <c r="I80" s="429"/>
      <c r="J80" s="432"/>
      <c r="K80" s="429"/>
      <c r="L80" s="432"/>
      <c r="M80" s="429"/>
      <c r="N80" s="432"/>
      <c r="O80" s="432"/>
    </row>
    <row r="81" spans="1:15" ht="20.100000000000001" customHeight="1">
      <c r="A81" s="429"/>
      <c r="B81" s="429"/>
      <c r="C81" s="429"/>
      <c r="D81" s="430"/>
      <c r="E81" s="431"/>
      <c r="F81" s="432"/>
      <c r="G81" s="429"/>
      <c r="H81" s="432"/>
      <c r="I81" s="429"/>
      <c r="J81" s="432"/>
      <c r="K81" s="429"/>
      <c r="L81" s="432"/>
      <c r="M81" s="429"/>
      <c r="N81" s="432"/>
      <c r="O81" s="432"/>
    </row>
    <row r="82" spans="1:15" ht="20.100000000000001" customHeight="1">
      <c r="A82" s="429"/>
      <c r="B82" s="429"/>
      <c r="C82" s="429"/>
      <c r="D82" s="430"/>
      <c r="E82" s="431"/>
      <c r="F82" s="432"/>
      <c r="G82" s="429"/>
      <c r="H82" s="432"/>
      <c r="I82" s="429"/>
      <c r="J82" s="432"/>
      <c r="K82" s="429"/>
      <c r="L82" s="432"/>
      <c r="M82" s="429"/>
      <c r="N82" s="432"/>
      <c r="O82" s="432"/>
    </row>
    <row r="83" spans="1:15" ht="20.100000000000001" customHeight="1">
      <c r="A83" s="429"/>
      <c r="B83" s="429"/>
      <c r="C83" s="429"/>
      <c r="D83" s="430"/>
      <c r="E83" s="431"/>
      <c r="F83" s="432"/>
      <c r="G83" s="429"/>
      <c r="H83" s="432"/>
      <c r="I83" s="429"/>
      <c r="J83" s="432"/>
      <c r="K83" s="429"/>
      <c r="L83" s="432"/>
      <c r="M83" s="429"/>
      <c r="N83" s="432"/>
      <c r="O83" s="432"/>
    </row>
    <row r="84" spans="1:15" ht="20.100000000000001" customHeight="1">
      <c r="A84" s="429"/>
      <c r="B84" s="429"/>
      <c r="C84" s="429"/>
      <c r="D84" s="430"/>
      <c r="E84" s="431"/>
      <c r="F84" s="432"/>
      <c r="G84" s="429"/>
      <c r="H84" s="432"/>
      <c r="I84" s="429"/>
      <c r="J84" s="432"/>
      <c r="K84" s="429"/>
      <c r="L84" s="432"/>
      <c r="M84" s="429"/>
      <c r="N84" s="432"/>
      <c r="O84" s="432"/>
    </row>
    <row r="85" spans="1:15" ht="20.100000000000001" customHeight="1">
      <c r="A85" s="429"/>
      <c r="B85" s="429"/>
      <c r="C85" s="429"/>
      <c r="D85" s="430"/>
      <c r="E85" s="431"/>
      <c r="F85" s="432"/>
      <c r="G85" s="429"/>
      <c r="H85" s="432"/>
      <c r="I85" s="429"/>
      <c r="J85" s="432"/>
      <c r="K85" s="429"/>
      <c r="L85" s="432"/>
      <c r="M85" s="429"/>
      <c r="N85" s="432"/>
      <c r="O85" s="432"/>
    </row>
    <row r="86" spans="1:15" ht="20.100000000000001" customHeight="1">
      <c r="A86" s="429"/>
      <c r="B86" s="429"/>
      <c r="C86" s="429"/>
      <c r="D86" s="430"/>
      <c r="E86" s="431"/>
      <c r="F86" s="432"/>
      <c r="G86" s="429"/>
      <c r="H86" s="432"/>
      <c r="I86" s="429"/>
      <c r="J86" s="432"/>
      <c r="K86" s="429"/>
      <c r="L86" s="432"/>
      <c r="M86" s="429"/>
      <c r="N86" s="432"/>
      <c r="O86" s="432"/>
    </row>
    <row r="87" spans="1:15" ht="20.100000000000001" customHeight="1">
      <c r="A87" s="429"/>
      <c r="B87" s="429"/>
      <c r="C87" s="429"/>
      <c r="D87" s="430"/>
      <c r="E87" s="431"/>
      <c r="F87" s="432"/>
      <c r="G87" s="429"/>
      <c r="H87" s="432"/>
      <c r="I87" s="429"/>
      <c r="J87" s="432"/>
      <c r="K87" s="429"/>
      <c r="L87" s="432"/>
      <c r="M87" s="429"/>
      <c r="N87" s="432"/>
      <c r="O87" s="432"/>
    </row>
    <row r="88" spans="1:15" ht="20.100000000000001" customHeight="1">
      <c r="A88" s="429"/>
      <c r="B88" s="429"/>
      <c r="C88" s="429"/>
      <c r="D88" s="430"/>
      <c r="E88" s="431"/>
      <c r="F88" s="432"/>
      <c r="G88" s="429"/>
      <c r="H88" s="432"/>
      <c r="I88" s="429"/>
      <c r="J88" s="432"/>
      <c r="K88" s="429"/>
      <c r="L88" s="432"/>
      <c r="M88" s="429"/>
      <c r="N88" s="432"/>
      <c r="O88" s="432"/>
    </row>
    <row r="89" spans="1:15" ht="20.100000000000001" customHeight="1">
      <c r="A89" s="429"/>
      <c r="B89" s="429"/>
      <c r="C89" s="429"/>
      <c r="D89" s="430"/>
      <c r="E89" s="431"/>
      <c r="F89" s="432"/>
      <c r="G89" s="429"/>
      <c r="H89" s="432"/>
      <c r="I89" s="429"/>
      <c r="J89" s="432"/>
      <c r="K89" s="429"/>
      <c r="L89" s="432"/>
      <c r="M89" s="429"/>
      <c r="N89" s="432"/>
      <c r="O89" s="432"/>
    </row>
    <row r="90" spans="1:15" ht="20.100000000000001" customHeight="1">
      <c r="A90" s="429"/>
      <c r="B90" s="429"/>
      <c r="C90" s="429"/>
      <c r="D90" s="430"/>
      <c r="E90" s="431"/>
      <c r="F90" s="432"/>
      <c r="G90" s="429"/>
      <c r="H90" s="432"/>
      <c r="I90" s="429"/>
      <c r="J90" s="432"/>
      <c r="K90" s="429"/>
      <c r="L90" s="432"/>
      <c r="M90" s="429"/>
      <c r="N90" s="432"/>
      <c r="O90" s="432"/>
    </row>
    <row r="91" spans="1:15" ht="20.100000000000001" customHeight="1">
      <c r="A91" s="429"/>
      <c r="B91" s="429"/>
      <c r="C91" s="429"/>
      <c r="D91" s="430"/>
      <c r="E91" s="431"/>
      <c r="F91" s="432"/>
      <c r="G91" s="429"/>
      <c r="H91" s="432"/>
      <c r="I91" s="429"/>
      <c r="J91" s="432"/>
      <c r="K91" s="429"/>
      <c r="L91" s="432"/>
      <c r="M91" s="429"/>
      <c r="N91" s="432"/>
      <c r="O91" s="432"/>
    </row>
    <row r="92" spans="1:15" ht="20.100000000000001" customHeight="1">
      <c r="A92" s="429"/>
      <c r="B92" s="429"/>
      <c r="C92" s="429"/>
      <c r="D92" s="430"/>
      <c r="E92" s="431"/>
      <c r="F92" s="432"/>
      <c r="G92" s="429"/>
      <c r="H92" s="432"/>
      <c r="I92" s="429"/>
      <c r="J92" s="432"/>
      <c r="K92" s="429"/>
      <c r="L92" s="432"/>
      <c r="M92" s="429"/>
      <c r="N92" s="432"/>
      <c r="O92" s="432"/>
    </row>
    <row r="93" spans="1:15" ht="20.100000000000001" customHeight="1">
      <c r="A93" s="429"/>
      <c r="B93" s="429"/>
      <c r="C93" s="429"/>
      <c r="D93" s="430"/>
      <c r="E93" s="431"/>
      <c r="F93" s="432"/>
      <c r="G93" s="429"/>
      <c r="H93" s="432"/>
      <c r="I93" s="429"/>
      <c r="J93" s="432"/>
      <c r="K93" s="429"/>
      <c r="L93" s="432"/>
      <c r="M93" s="429"/>
      <c r="N93" s="432"/>
      <c r="O93" s="432"/>
    </row>
    <row r="94" spans="1:15" ht="20.100000000000001" customHeight="1">
      <c r="A94" s="429"/>
      <c r="B94" s="429"/>
      <c r="C94" s="429"/>
      <c r="D94" s="430"/>
      <c r="E94" s="431"/>
      <c r="F94" s="432"/>
      <c r="G94" s="429"/>
      <c r="H94" s="432"/>
      <c r="I94" s="429"/>
      <c r="J94" s="432"/>
      <c r="K94" s="429"/>
      <c r="L94" s="432"/>
      <c r="M94" s="429"/>
      <c r="N94" s="432"/>
      <c r="O94" s="432"/>
    </row>
    <row r="95" spans="1:15" ht="20.100000000000001" customHeight="1">
      <c r="A95" s="429"/>
      <c r="B95" s="429"/>
      <c r="C95" s="429"/>
      <c r="D95" s="430"/>
      <c r="E95" s="431"/>
      <c r="F95" s="432"/>
      <c r="G95" s="429"/>
      <c r="H95" s="432"/>
      <c r="I95" s="429"/>
      <c r="J95" s="432"/>
      <c r="K95" s="429"/>
      <c r="L95" s="432"/>
      <c r="M95" s="429"/>
      <c r="N95" s="432"/>
      <c r="O95" s="432"/>
    </row>
    <row r="96" spans="1:15" ht="20.100000000000001" customHeight="1">
      <c r="A96" s="429"/>
      <c r="B96" s="429"/>
      <c r="C96" s="429"/>
      <c r="D96" s="430"/>
      <c r="E96" s="431"/>
      <c r="F96" s="432"/>
      <c r="G96" s="429"/>
      <c r="H96" s="432"/>
      <c r="I96" s="429"/>
      <c r="J96" s="432"/>
      <c r="K96" s="429"/>
      <c r="L96" s="432"/>
      <c r="M96" s="429"/>
      <c r="N96" s="432"/>
      <c r="O96" s="432"/>
    </row>
    <row r="97" spans="1:15" ht="20.100000000000001" customHeight="1">
      <c r="A97" s="429"/>
      <c r="B97" s="429"/>
      <c r="C97" s="429"/>
      <c r="D97" s="430"/>
      <c r="E97" s="431"/>
      <c r="F97" s="432"/>
      <c r="G97" s="429"/>
      <c r="H97" s="432"/>
      <c r="I97" s="429"/>
      <c r="J97" s="432"/>
      <c r="K97" s="429"/>
      <c r="L97" s="432"/>
      <c r="M97" s="429"/>
      <c r="N97" s="432"/>
      <c r="O97" s="432"/>
    </row>
    <row r="98" spans="1:15" ht="20.100000000000001" customHeight="1">
      <c r="A98" s="429"/>
      <c r="B98" s="429"/>
      <c r="C98" s="429"/>
      <c r="D98" s="430"/>
      <c r="E98" s="431"/>
      <c r="F98" s="432"/>
      <c r="G98" s="429"/>
      <c r="H98" s="432"/>
      <c r="I98" s="429"/>
      <c r="J98" s="432"/>
      <c r="K98" s="429"/>
      <c r="L98" s="432"/>
      <c r="M98" s="429"/>
      <c r="N98" s="432"/>
      <c r="O98" s="432"/>
    </row>
    <row r="99" spans="1:15" ht="20.100000000000001" customHeight="1">
      <c r="A99" s="429"/>
      <c r="B99" s="429"/>
      <c r="C99" s="429"/>
      <c r="D99" s="430"/>
      <c r="E99" s="431"/>
      <c r="F99" s="432"/>
      <c r="G99" s="429"/>
      <c r="H99" s="432"/>
      <c r="I99" s="429"/>
      <c r="J99" s="432"/>
      <c r="K99" s="429"/>
      <c r="L99" s="432"/>
      <c r="M99" s="429"/>
      <c r="N99" s="432"/>
      <c r="O99" s="432"/>
    </row>
    <row r="100" spans="1:15" ht="20.100000000000001" customHeight="1">
      <c r="A100" s="429"/>
      <c r="B100" s="429"/>
      <c r="C100" s="429"/>
      <c r="D100" s="430"/>
      <c r="E100" s="431"/>
      <c r="F100" s="432"/>
      <c r="G100" s="429"/>
      <c r="H100" s="432"/>
      <c r="I100" s="429"/>
      <c r="J100" s="432"/>
      <c r="K100" s="429"/>
      <c r="L100" s="432"/>
      <c r="M100" s="429"/>
      <c r="N100" s="432"/>
      <c r="O100" s="432"/>
    </row>
    <row r="101" spans="1:15" ht="20.100000000000001" customHeight="1">
      <c r="A101" s="429"/>
      <c r="B101" s="429"/>
      <c r="C101" s="429"/>
      <c r="D101" s="430"/>
      <c r="E101" s="431"/>
      <c r="F101" s="432"/>
      <c r="G101" s="429"/>
      <c r="H101" s="432"/>
      <c r="I101" s="429"/>
      <c r="J101" s="432"/>
      <c r="K101" s="429"/>
      <c r="L101" s="432"/>
      <c r="M101" s="429"/>
      <c r="N101" s="432"/>
      <c r="O101" s="432"/>
    </row>
    <row r="102" spans="1:15" ht="20.100000000000001" customHeight="1">
      <c r="A102" s="429"/>
      <c r="B102" s="429"/>
      <c r="C102" s="429"/>
      <c r="D102" s="430"/>
      <c r="E102" s="431"/>
      <c r="F102" s="432"/>
      <c r="G102" s="429"/>
      <c r="H102" s="432"/>
      <c r="I102" s="429"/>
      <c r="J102" s="432"/>
      <c r="K102" s="429"/>
      <c r="L102" s="432"/>
      <c r="M102" s="429"/>
      <c r="N102" s="432"/>
      <c r="O102" s="432"/>
    </row>
    <row r="103" spans="1:15" ht="20.100000000000001" customHeight="1">
      <c r="A103" s="429"/>
      <c r="B103" s="429"/>
      <c r="C103" s="429"/>
      <c r="D103" s="430"/>
      <c r="E103" s="431"/>
      <c r="F103" s="432"/>
      <c r="G103" s="429"/>
      <c r="H103" s="432"/>
      <c r="I103" s="429"/>
      <c r="J103" s="432"/>
      <c r="K103" s="429"/>
      <c r="L103" s="432"/>
      <c r="M103" s="429"/>
      <c r="N103" s="432"/>
      <c r="O103" s="432"/>
    </row>
    <row r="104" spans="1:15" ht="20.100000000000001" customHeight="1">
      <c r="A104" s="429"/>
      <c r="B104" s="429"/>
      <c r="C104" s="429"/>
      <c r="D104" s="430"/>
      <c r="E104" s="431"/>
      <c r="F104" s="432"/>
      <c r="G104" s="429"/>
      <c r="H104" s="432"/>
      <c r="I104" s="429"/>
      <c r="J104" s="432"/>
      <c r="K104" s="429"/>
      <c r="L104" s="432"/>
      <c r="M104" s="429"/>
      <c r="N104" s="432"/>
      <c r="O104" s="432"/>
    </row>
    <row r="105" spans="1:15" ht="20.100000000000001" customHeight="1">
      <c r="A105" s="429"/>
      <c r="B105" s="429"/>
      <c r="C105" s="429"/>
      <c r="D105" s="430"/>
      <c r="E105" s="431"/>
      <c r="F105" s="432"/>
      <c r="G105" s="429"/>
      <c r="H105" s="432"/>
      <c r="I105" s="429"/>
      <c r="J105" s="432"/>
      <c r="K105" s="429"/>
      <c r="L105" s="432"/>
      <c r="M105" s="429"/>
      <c r="N105" s="432"/>
      <c r="O105" s="432"/>
    </row>
    <row r="106" spans="1:15" ht="20.100000000000001" customHeight="1">
      <c r="A106" s="429"/>
      <c r="B106" s="429"/>
      <c r="C106" s="429"/>
      <c r="D106" s="430"/>
      <c r="E106" s="431"/>
      <c r="F106" s="432"/>
      <c r="G106" s="429"/>
      <c r="H106" s="432"/>
      <c r="I106" s="429"/>
      <c r="J106" s="432"/>
      <c r="K106" s="429"/>
      <c r="L106" s="432"/>
      <c r="M106" s="429"/>
      <c r="N106" s="432"/>
      <c r="O106" s="432"/>
    </row>
    <row r="107" spans="1:15" ht="20.100000000000001" customHeight="1">
      <c r="A107" s="429"/>
      <c r="B107" s="429"/>
      <c r="C107" s="429"/>
      <c r="D107" s="430"/>
      <c r="E107" s="431"/>
      <c r="F107" s="432"/>
      <c r="G107" s="429"/>
      <c r="H107" s="432"/>
      <c r="I107" s="429"/>
      <c r="J107" s="432"/>
      <c r="K107" s="429"/>
      <c r="L107" s="432"/>
      <c r="M107" s="429"/>
      <c r="N107" s="432"/>
      <c r="O107" s="432"/>
    </row>
    <row r="108" spans="1:15" ht="20.100000000000001" customHeight="1">
      <c r="A108" s="429"/>
      <c r="B108" s="429"/>
      <c r="C108" s="429"/>
      <c r="D108" s="430"/>
      <c r="E108" s="431"/>
      <c r="F108" s="432"/>
      <c r="G108" s="429"/>
      <c r="H108" s="432"/>
      <c r="I108" s="429"/>
      <c r="J108" s="432"/>
      <c r="K108" s="429"/>
      <c r="L108" s="432"/>
      <c r="M108" s="429"/>
      <c r="N108" s="432"/>
      <c r="O108" s="432"/>
    </row>
    <row r="109" spans="1:15" ht="20.100000000000001" customHeight="1">
      <c r="A109" s="429"/>
      <c r="B109" s="429"/>
      <c r="C109" s="429"/>
      <c r="D109" s="430"/>
      <c r="E109" s="431"/>
      <c r="F109" s="432"/>
      <c r="G109" s="429"/>
      <c r="H109" s="432"/>
      <c r="I109" s="429"/>
      <c r="J109" s="432"/>
      <c r="K109" s="429"/>
      <c r="L109" s="432"/>
      <c r="M109" s="429"/>
      <c r="N109" s="432"/>
      <c r="O109" s="432"/>
    </row>
    <row r="110" spans="1:15" ht="20.100000000000001" customHeight="1">
      <c r="A110" s="429"/>
      <c r="B110" s="429"/>
      <c r="C110" s="429"/>
      <c r="D110" s="430"/>
      <c r="E110" s="431"/>
      <c r="F110" s="432"/>
      <c r="G110" s="429"/>
      <c r="H110" s="432"/>
      <c r="I110" s="429"/>
      <c r="J110" s="432"/>
      <c r="K110" s="429"/>
      <c r="L110" s="432"/>
      <c r="M110" s="429"/>
      <c r="N110" s="432"/>
      <c r="O110" s="432"/>
    </row>
    <row r="111" spans="1:15" ht="20.100000000000001" customHeight="1">
      <c r="A111" s="429"/>
      <c r="B111" s="429"/>
      <c r="C111" s="429"/>
      <c r="D111" s="430"/>
      <c r="E111" s="431"/>
      <c r="F111" s="432"/>
      <c r="G111" s="429"/>
      <c r="H111" s="432"/>
      <c r="I111" s="429"/>
      <c r="J111" s="432"/>
      <c r="K111" s="429"/>
      <c r="L111" s="432"/>
      <c r="M111" s="429"/>
      <c r="N111" s="432"/>
      <c r="O111" s="432"/>
    </row>
    <row r="112" spans="1:15" ht="20.100000000000001" customHeight="1">
      <c r="A112" s="429"/>
      <c r="B112" s="429"/>
      <c r="C112" s="429"/>
      <c r="D112" s="430"/>
      <c r="E112" s="431"/>
      <c r="F112" s="432"/>
      <c r="G112" s="429"/>
      <c r="H112" s="432"/>
      <c r="I112" s="429"/>
      <c r="J112" s="432"/>
      <c r="K112" s="429"/>
      <c r="L112" s="432"/>
      <c r="M112" s="429"/>
      <c r="N112" s="432"/>
      <c r="O112" s="432"/>
    </row>
    <row r="113" spans="1:15" ht="20.100000000000001" customHeight="1">
      <c r="A113" s="429"/>
      <c r="B113" s="429"/>
      <c r="C113" s="429"/>
      <c r="D113" s="430"/>
      <c r="E113" s="431"/>
      <c r="F113" s="432"/>
      <c r="G113" s="429"/>
      <c r="H113" s="432"/>
      <c r="I113" s="429"/>
      <c r="J113" s="432"/>
      <c r="K113" s="429"/>
      <c r="L113" s="432"/>
      <c r="M113" s="429"/>
      <c r="N113" s="432"/>
      <c r="O113" s="432"/>
    </row>
    <row r="114" spans="1:15" ht="20.100000000000001" customHeight="1">
      <c r="A114" s="429"/>
      <c r="B114" s="429"/>
      <c r="C114" s="429"/>
      <c r="D114" s="430"/>
      <c r="E114" s="431"/>
      <c r="F114" s="432"/>
      <c r="G114" s="429"/>
      <c r="H114" s="432"/>
      <c r="I114" s="429"/>
      <c r="J114" s="432"/>
      <c r="K114" s="429"/>
      <c r="L114" s="432"/>
      <c r="M114" s="429"/>
      <c r="N114" s="432"/>
      <c r="O114" s="432"/>
    </row>
    <row r="115" spans="1:15" ht="20.100000000000001" customHeight="1">
      <c r="A115" s="429"/>
      <c r="B115" s="429"/>
      <c r="C115" s="429"/>
      <c r="D115" s="430"/>
      <c r="E115" s="431"/>
      <c r="F115" s="432"/>
      <c r="G115" s="429"/>
      <c r="H115" s="432"/>
      <c r="I115" s="429"/>
      <c r="J115" s="432"/>
      <c r="K115" s="429"/>
      <c r="L115" s="432"/>
      <c r="M115" s="429"/>
      <c r="N115" s="432"/>
      <c r="O115" s="432"/>
    </row>
    <row r="116" spans="1:15" ht="20.100000000000001" customHeight="1">
      <c r="A116" s="429"/>
      <c r="B116" s="429"/>
      <c r="C116" s="429"/>
      <c r="D116" s="430"/>
      <c r="E116" s="431"/>
      <c r="F116" s="432"/>
      <c r="G116" s="429"/>
      <c r="H116" s="432"/>
      <c r="I116" s="429"/>
      <c r="J116" s="432"/>
      <c r="K116" s="429"/>
      <c r="L116" s="432"/>
      <c r="M116" s="429"/>
      <c r="N116" s="432"/>
      <c r="O116" s="432"/>
    </row>
    <row r="117" spans="1:15" ht="20.100000000000001" customHeight="1">
      <c r="A117" s="429"/>
      <c r="B117" s="429"/>
      <c r="C117" s="429"/>
      <c r="D117" s="430"/>
      <c r="E117" s="431"/>
      <c r="F117" s="432"/>
      <c r="G117" s="429"/>
      <c r="H117" s="432"/>
      <c r="I117" s="429"/>
      <c r="J117" s="432"/>
      <c r="K117" s="429"/>
      <c r="L117" s="432"/>
      <c r="M117" s="429"/>
      <c r="N117" s="432"/>
      <c r="O117" s="432"/>
    </row>
    <row r="118" spans="1:15" ht="20.100000000000001" customHeight="1">
      <c r="A118" s="429"/>
      <c r="B118" s="429"/>
      <c r="C118" s="429"/>
      <c r="D118" s="430"/>
      <c r="E118" s="431"/>
      <c r="F118" s="432"/>
      <c r="G118" s="429"/>
      <c r="H118" s="432"/>
      <c r="I118" s="429"/>
      <c r="J118" s="432"/>
      <c r="K118" s="429"/>
      <c r="L118" s="432"/>
      <c r="M118" s="429"/>
      <c r="N118" s="432"/>
      <c r="O118" s="432"/>
    </row>
    <row r="119" spans="1:15" ht="20.100000000000001" customHeight="1">
      <c r="A119" s="429"/>
      <c r="B119" s="429"/>
      <c r="C119" s="429"/>
      <c r="D119" s="430"/>
      <c r="E119" s="431"/>
      <c r="F119" s="432"/>
      <c r="G119" s="429"/>
      <c r="H119" s="432"/>
      <c r="I119" s="429"/>
      <c r="J119" s="432"/>
      <c r="K119" s="429"/>
      <c r="L119" s="432"/>
      <c r="M119" s="429"/>
      <c r="N119" s="432"/>
      <c r="O119" s="432"/>
    </row>
    <row r="120" spans="1:15" ht="20.100000000000001" customHeight="1">
      <c r="A120" s="429"/>
      <c r="B120" s="429"/>
      <c r="C120" s="429"/>
      <c r="D120" s="430"/>
      <c r="E120" s="431"/>
      <c r="F120" s="432"/>
      <c r="G120" s="429"/>
      <c r="H120" s="432"/>
      <c r="I120" s="429"/>
      <c r="J120" s="432"/>
      <c r="K120" s="429"/>
      <c r="L120" s="432"/>
      <c r="M120" s="429"/>
      <c r="N120" s="432"/>
      <c r="O120" s="432"/>
    </row>
    <row r="121" spans="1:15" ht="20.100000000000001" customHeight="1">
      <c r="A121" s="429"/>
      <c r="B121" s="429"/>
      <c r="C121" s="429"/>
      <c r="D121" s="430"/>
      <c r="E121" s="431"/>
      <c r="F121" s="432"/>
      <c r="G121" s="429"/>
      <c r="H121" s="432"/>
      <c r="I121" s="429"/>
      <c r="J121" s="432"/>
      <c r="K121" s="429"/>
      <c r="L121" s="432"/>
      <c r="M121" s="429"/>
      <c r="N121" s="432"/>
      <c r="O121" s="432"/>
    </row>
    <row r="122" spans="1:15" ht="20.100000000000001" customHeight="1">
      <c r="A122" s="429"/>
      <c r="B122" s="429"/>
      <c r="C122" s="429"/>
      <c r="D122" s="430"/>
      <c r="E122" s="431"/>
      <c r="F122" s="432"/>
      <c r="G122" s="429"/>
      <c r="H122" s="432"/>
      <c r="I122" s="429"/>
      <c r="J122" s="432"/>
      <c r="K122" s="429"/>
      <c r="L122" s="432"/>
      <c r="M122" s="429"/>
      <c r="N122" s="432"/>
      <c r="O122" s="432"/>
    </row>
    <row r="123" spans="1:15" ht="20.100000000000001" customHeight="1">
      <c r="A123" s="429"/>
      <c r="B123" s="429"/>
      <c r="C123" s="429"/>
      <c r="D123" s="430"/>
      <c r="E123" s="431"/>
      <c r="F123" s="432"/>
      <c r="G123" s="429"/>
      <c r="H123" s="432"/>
      <c r="I123" s="429"/>
      <c r="J123" s="432"/>
      <c r="K123" s="429"/>
      <c r="L123" s="432"/>
      <c r="M123" s="429"/>
      <c r="N123" s="432"/>
      <c r="O123" s="432"/>
    </row>
    <row r="124" spans="1:15" ht="20.100000000000001" customHeight="1">
      <c r="A124" s="429"/>
      <c r="B124" s="429"/>
      <c r="C124" s="429"/>
      <c r="D124" s="430"/>
      <c r="E124" s="431"/>
      <c r="F124" s="432"/>
      <c r="G124" s="429"/>
      <c r="H124" s="432"/>
      <c r="I124" s="429"/>
      <c r="J124" s="432"/>
      <c r="K124" s="429"/>
      <c r="L124" s="432"/>
      <c r="M124" s="429"/>
      <c r="N124" s="432"/>
      <c r="O124" s="432"/>
    </row>
    <row r="125" spans="1:15" ht="20.100000000000001" customHeight="1">
      <c r="A125" s="429"/>
      <c r="B125" s="429"/>
      <c r="C125" s="429"/>
      <c r="D125" s="430"/>
      <c r="E125" s="431"/>
      <c r="F125" s="432"/>
      <c r="G125" s="429"/>
      <c r="H125" s="432"/>
      <c r="I125" s="429"/>
      <c r="J125" s="432"/>
      <c r="K125" s="429"/>
      <c r="L125" s="432"/>
      <c r="M125" s="429"/>
      <c r="N125" s="432"/>
      <c r="O125" s="432"/>
    </row>
    <row r="126" spans="1:15" ht="20.100000000000001" customHeight="1">
      <c r="A126" s="429"/>
      <c r="B126" s="429"/>
      <c r="C126" s="429"/>
      <c r="D126" s="430"/>
      <c r="E126" s="431"/>
      <c r="F126" s="432"/>
      <c r="G126" s="429"/>
      <c r="H126" s="432"/>
      <c r="I126" s="429"/>
      <c r="J126" s="432"/>
      <c r="K126" s="429"/>
      <c r="L126" s="432"/>
      <c r="M126" s="429"/>
      <c r="N126" s="432"/>
      <c r="O126" s="432"/>
    </row>
    <row r="127" spans="1:15" ht="20.100000000000001" customHeight="1">
      <c r="A127" s="429"/>
      <c r="B127" s="429"/>
      <c r="C127" s="429"/>
      <c r="D127" s="430"/>
      <c r="E127" s="431"/>
      <c r="F127" s="432"/>
      <c r="G127" s="429"/>
      <c r="H127" s="432"/>
      <c r="I127" s="429"/>
      <c r="J127" s="432"/>
      <c r="K127" s="429"/>
      <c r="L127" s="432"/>
      <c r="M127" s="429"/>
      <c r="N127" s="432"/>
      <c r="O127" s="432"/>
    </row>
    <row r="128" spans="1:15" ht="20.100000000000001" customHeight="1">
      <c r="A128" s="429"/>
      <c r="B128" s="429"/>
      <c r="C128" s="429"/>
      <c r="D128" s="430"/>
      <c r="E128" s="431"/>
      <c r="F128" s="432"/>
      <c r="G128" s="429"/>
      <c r="H128" s="432"/>
      <c r="I128" s="429"/>
      <c r="J128" s="432"/>
      <c r="K128" s="429"/>
      <c r="L128" s="432"/>
      <c r="M128" s="429"/>
      <c r="N128" s="432"/>
      <c r="O128" s="432"/>
    </row>
    <row r="129" spans="1:15" ht="20.100000000000001" customHeight="1">
      <c r="A129" s="429"/>
      <c r="B129" s="429"/>
      <c r="C129" s="429"/>
      <c r="D129" s="430"/>
      <c r="E129" s="431"/>
      <c r="F129" s="432"/>
      <c r="G129" s="429"/>
      <c r="H129" s="432"/>
      <c r="I129" s="429"/>
      <c r="J129" s="432"/>
      <c r="K129" s="429"/>
      <c r="L129" s="432"/>
      <c r="M129" s="429"/>
      <c r="N129" s="432"/>
      <c r="O129" s="432"/>
    </row>
    <row r="130" spans="1:15" ht="20.100000000000001" customHeight="1">
      <c r="A130" s="429"/>
      <c r="B130" s="429"/>
      <c r="C130" s="429"/>
      <c r="D130" s="430"/>
      <c r="E130" s="431"/>
      <c r="F130" s="432"/>
      <c r="G130" s="429"/>
      <c r="H130" s="432"/>
      <c r="I130" s="429"/>
      <c r="J130" s="432"/>
      <c r="K130" s="429"/>
      <c r="L130" s="432"/>
      <c r="M130" s="429"/>
      <c r="N130" s="432"/>
      <c r="O130" s="432"/>
    </row>
    <row r="131" spans="1:15" ht="20.100000000000001" customHeight="1">
      <c r="A131" s="429"/>
      <c r="B131" s="429"/>
      <c r="C131" s="429"/>
      <c r="D131" s="430"/>
      <c r="E131" s="431"/>
      <c r="F131" s="432"/>
      <c r="G131" s="429"/>
      <c r="H131" s="432"/>
      <c r="I131" s="429"/>
      <c r="J131" s="432"/>
      <c r="K131" s="429"/>
      <c r="L131" s="432"/>
      <c r="M131" s="429"/>
      <c r="N131" s="432"/>
      <c r="O131" s="432"/>
    </row>
    <row r="132" spans="1:15" ht="20.100000000000001" customHeight="1">
      <c r="A132" s="429"/>
      <c r="B132" s="429"/>
      <c r="C132" s="429"/>
      <c r="D132" s="430"/>
      <c r="E132" s="431"/>
      <c r="F132" s="432"/>
      <c r="G132" s="429"/>
      <c r="H132" s="432"/>
      <c r="I132" s="429"/>
      <c r="J132" s="432"/>
      <c r="K132" s="429"/>
      <c r="L132" s="432"/>
      <c r="M132" s="429"/>
      <c r="N132" s="432"/>
      <c r="O132" s="432"/>
    </row>
    <row r="133" spans="1:15" ht="20.100000000000001" customHeight="1">
      <c r="A133" s="429"/>
      <c r="B133" s="429"/>
      <c r="C133" s="429"/>
      <c r="D133" s="430"/>
      <c r="E133" s="431"/>
      <c r="F133" s="432"/>
      <c r="G133" s="429"/>
      <c r="H133" s="432"/>
      <c r="I133" s="429"/>
      <c r="J133" s="432"/>
      <c r="K133" s="429"/>
      <c r="L133" s="432"/>
      <c r="M133" s="429"/>
      <c r="N133" s="432"/>
      <c r="O133" s="432"/>
    </row>
    <row r="134" spans="1:15" ht="20.100000000000001" customHeight="1">
      <c r="A134" s="429"/>
      <c r="B134" s="429"/>
      <c r="C134" s="429"/>
      <c r="D134" s="430"/>
      <c r="E134" s="431"/>
      <c r="F134" s="432"/>
      <c r="G134" s="429"/>
      <c r="H134" s="432"/>
      <c r="I134" s="429"/>
      <c r="J134" s="432"/>
      <c r="K134" s="429"/>
      <c r="L134" s="432"/>
      <c r="M134" s="429"/>
      <c r="N134" s="432"/>
      <c r="O134" s="432"/>
    </row>
    <row r="135" spans="1:15" ht="20.100000000000001" customHeight="1">
      <c r="A135" s="429"/>
      <c r="B135" s="429"/>
      <c r="C135" s="429"/>
      <c r="D135" s="430"/>
      <c r="E135" s="431"/>
      <c r="F135" s="432"/>
      <c r="G135" s="429"/>
      <c r="H135" s="432"/>
      <c r="I135" s="429"/>
      <c r="J135" s="432"/>
      <c r="K135" s="429"/>
      <c r="L135" s="432"/>
      <c r="M135" s="429"/>
      <c r="N135" s="432"/>
      <c r="O135" s="432"/>
    </row>
    <row r="136" spans="1:15" ht="20.100000000000001" customHeight="1">
      <c r="A136" s="429"/>
      <c r="B136" s="429"/>
      <c r="C136" s="429"/>
      <c r="D136" s="430"/>
      <c r="E136" s="431"/>
      <c r="F136" s="432"/>
      <c r="G136" s="429"/>
      <c r="H136" s="432"/>
      <c r="I136" s="429"/>
      <c r="J136" s="432"/>
      <c r="K136" s="429"/>
      <c r="L136" s="432"/>
      <c r="M136" s="429"/>
      <c r="N136" s="432"/>
      <c r="O136" s="432"/>
    </row>
    <row r="137" spans="1:15" ht="20.100000000000001" customHeight="1">
      <c r="A137" s="429"/>
      <c r="B137" s="429"/>
      <c r="C137" s="429"/>
      <c r="D137" s="430"/>
      <c r="E137" s="431"/>
      <c r="F137" s="432"/>
      <c r="G137" s="429"/>
      <c r="H137" s="432"/>
      <c r="I137" s="429"/>
      <c r="J137" s="432"/>
      <c r="K137" s="429"/>
      <c r="L137" s="432"/>
      <c r="M137" s="429"/>
      <c r="N137" s="432"/>
      <c r="O137" s="432"/>
    </row>
    <row r="138" spans="1:15" ht="20.100000000000001" customHeight="1">
      <c r="A138" s="429"/>
      <c r="B138" s="429"/>
      <c r="C138" s="429"/>
      <c r="D138" s="430"/>
      <c r="E138" s="431"/>
      <c r="F138" s="432"/>
      <c r="G138" s="429"/>
      <c r="H138" s="432"/>
      <c r="I138" s="429"/>
      <c r="J138" s="432"/>
      <c r="K138" s="429"/>
      <c r="L138" s="432"/>
      <c r="M138" s="429"/>
      <c r="N138" s="432"/>
      <c r="O138" s="432"/>
    </row>
    <row r="139" spans="1:15" ht="20.100000000000001" customHeight="1">
      <c r="A139" s="429"/>
      <c r="B139" s="429"/>
      <c r="C139" s="429"/>
      <c r="D139" s="430"/>
      <c r="E139" s="431"/>
      <c r="F139" s="432"/>
      <c r="G139" s="429"/>
      <c r="H139" s="432"/>
      <c r="I139" s="429"/>
      <c r="J139" s="432"/>
      <c r="K139" s="429"/>
      <c r="L139" s="432"/>
      <c r="M139" s="429"/>
      <c r="N139" s="432"/>
      <c r="O139" s="432"/>
    </row>
    <row r="140" spans="1:15" ht="20.100000000000001" customHeight="1">
      <c r="A140" s="429"/>
      <c r="B140" s="429"/>
      <c r="C140" s="429"/>
      <c r="D140" s="430"/>
      <c r="E140" s="431"/>
      <c r="F140" s="432"/>
      <c r="G140" s="429"/>
      <c r="H140" s="432"/>
      <c r="I140" s="429"/>
      <c r="J140" s="432"/>
      <c r="K140" s="429"/>
      <c r="L140" s="432"/>
      <c r="M140" s="429"/>
      <c r="N140" s="432"/>
      <c r="O140" s="432"/>
    </row>
    <row r="141" spans="1:15" ht="20.100000000000001" customHeight="1">
      <c r="A141" s="429"/>
      <c r="B141" s="429"/>
      <c r="C141" s="429"/>
      <c r="D141" s="430"/>
      <c r="E141" s="431"/>
      <c r="F141" s="432"/>
      <c r="G141" s="429"/>
      <c r="H141" s="432"/>
      <c r="I141" s="429"/>
      <c r="J141" s="432"/>
      <c r="K141" s="429"/>
      <c r="L141" s="432"/>
      <c r="M141" s="429"/>
      <c r="N141" s="432"/>
      <c r="O141" s="432"/>
    </row>
    <row r="142" spans="1:15" ht="20.100000000000001" customHeight="1">
      <c r="A142" s="429"/>
      <c r="B142" s="429"/>
      <c r="C142" s="429"/>
      <c r="D142" s="430"/>
      <c r="E142" s="431"/>
      <c r="F142" s="432"/>
      <c r="G142" s="429"/>
      <c r="H142" s="432"/>
      <c r="I142" s="429"/>
      <c r="J142" s="432"/>
      <c r="K142" s="429"/>
      <c r="L142" s="432"/>
      <c r="M142" s="429"/>
      <c r="N142" s="432"/>
      <c r="O142" s="432"/>
    </row>
    <row r="143" spans="1:15" ht="20.100000000000001" customHeight="1">
      <c r="A143" s="429"/>
      <c r="B143" s="429"/>
      <c r="C143" s="429"/>
      <c r="D143" s="430"/>
      <c r="E143" s="431"/>
      <c r="F143" s="432"/>
      <c r="G143" s="429"/>
      <c r="H143" s="432"/>
      <c r="I143" s="429"/>
      <c r="J143" s="432"/>
      <c r="K143" s="429"/>
      <c r="L143" s="432"/>
      <c r="M143" s="429"/>
      <c r="N143" s="432"/>
      <c r="O143" s="432"/>
    </row>
    <row r="144" spans="1:15" ht="20.100000000000001" customHeight="1">
      <c r="A144" s="429"/>
      <c r="B144" s="429"/>
      <c r="C144" s="429"/>
      <c r="D144" s="430"/>
      <c r="E144" s="431"/>
      <c r="F144" s="432"/>
      <c r="G144" s="429"/>
      <c r="H144" s="432"/>
      <c r="I144" s="429"/>
      <c r="J144" s="432"/>
      <c r="K144" s="429"/>
      <c r="L144" s="432"/>
      <c r="M144" s="429"/>
      <c r="N144" s="432"/>
      <c r="O144" s="432"/>
    </row>
    <row r="145" spans="1:15" ht="20.100000000000001" customHeight="1">
      <c r="A145" s="429"/>
      <c r="B145" s="429"/>
      <c r="C145" s="429"/>
      <c r="D145" s="430"/>
      <c r="E145" s="431"/>
      <c r="F145" s="432"/>
      <c r="G145" s="429"/>
      <c r="H145" s="432"/>
      <c r="I145" s="429"/>
      <c r="J145" s="432"/>
      <c r="K145" s="429"/>
      <c r="L145" s="432"/>
      <c r="M145" s="429"/>
      <c r="N145" s="432"/>
      <c r="O145" s="432"/>
    </row>
    <row r="146" spans="1:15" ht="20.100000000000001" customHeight="1">
      <c r="A146" s="429"/>
      <c r="B146" s="429"/>
      <c r="C146" s="429"/>
      <c r="D146" s="430"/>
      <c r="E146" s="431"/>
      <c r="F146" s="432"/>
      <c r="G146" s="429"/>
      <c r="H146" s="432"/>
      <c r="I146" s="429"/>
      <c r="J146" s="432"/>
      <c r="K146" s="429"/>
      <c r="L146" s="432"/>
      <c r="M146" s="429"/>
      <c r="N146" s="432"/>
      <c r="O146" s="432"/>
    </row>
    <row r="147" spans="1:15" ht="20.100000000000001" customHeight="1">
      <c r="A147" s="429"/>
      <c r="B147" s="429"/>
      <c r="C147" s="429"/>
      <c r="D147" s="430"/>
      <c r="E147" s="431"/>
      <c r="F147" s="432"/>
      <c r="G147" s="429"/>
      <c r="H147" s="432"/>
      <c r="I147" s="429"/>
      <c r="J147" s="432"/>
      <c r="K147" s="429"/>
      <c r="L147" s="432"/>
      <c r="M147" s="429"/>
      <c r="N147" s="432"/>
      <c r="O147" s="432"/>
    </row>
    <row r="148" spans="1:15" ht="20.100000000000001" customHeight="1">
      <c r="A148" s="429"/>
      <c r="B148" s="429"/>
      <c r="C148" s="429"/>
      <c r="D148" s="430"/>
      <c r="E148" s="431"/>
      <c r="F148" s="432"/>
      <c r="G148" s="429"/>
      <c r="H148" s="432"/>
      <c r="I148" s="429"/>
      <c r="J148" s="432"/>
      <c r="K148" s="429"/>
      <c r="L148" s="432"/>
      <c r="M148" s="429"/>
      <c r="N148" s="432"/>
      <c r="O148" s="432"/>
    </row>
    <row r="149" spans="1:15" ht="20.100000000000001" customHeight="1">
      <c r="A149" s="429"/>
      <c r="B149" s="429"/>
      <c r="C149" s="429"/>
      <c r="D149" s="430"/>
      <c r="E149" s="431"/>
      <c r="F149" s="432"/>
      <c r="G149" s="429"/>
      <c r="H149" s="432"/>
      <c r="I149" s="429"/>
      <c r="J149" s="432"/>
      <c r="K149" s="429"/>
      <c r="L149" s="432"/>
      <c r="M149" s="429"/>
      <c r="N149" s="432"/>
      <c r="O149" s="432"/>
    </row>
    <row r="150" spans="1:15" ht="20.100000000000001" customHeight="1">
      <c r="A150" s="429"/>
      <c r="B150" s="429"/>
      <c r="C150" s="429"/>
      <c r="D150" s="430"/>
      <c r="E150" s="431"/>
      <c r="F150" s="432"/>
      <c r="G150" s="429"/>
      <c r="H150" s="432"/>
      <c r="I150" s="429"/>
      <c r="J150" s="432"/>
      <c r="K150" s="429"/>
      <c r="L150" s="432"/>
      <c r="M150" s="429"/>
      <c r="N150" s="432"/>
      <c r="O150" s="432"/>
    </row>
    <row r="151" spans="1:15" ht="20.100000000000001" customHeight="1">
      <c r="A151" s="429"/>
      <c r="B151" s="429"/>
      <c r="C151" s="429"/>
      <c r="D151" s="430"/>
      <c r="E151" s="431"/>
      <c r="F151" s="432"/>
      <c r="G151" s="429"/>
      <c r="H151" s="432"/>
      <c r="I151" s="429"/>
      <c r="J151" s="432"/>
      <c r="K151" s="429"/>
      <c r="L151" s="432"/>
      <c r="M151" s="429"/>
      <c r="N151" s="432"/>
      <c r="O151" s="432"/>
    </row>
    <row r="152" spans="1:15" ht="20.100000000000001" customHeight="1">
      <c r="A152" s="429"/>
      <c r="B152" s="429"/>
      <c r="C152" s="429"/>
      <c r="D152" s="430"/>
      <c r="E152" s="431"/>
      <c r="F152" s="432"/>
      <c r="G152" s="429"/>
      <c r="H152" s="432"/>
      <c r="I152" s="429"/>
      <c r="J152" s="432"/>
      <c r="K152" s="429"/>
      <c r="L152" s="432"/>
      <c r="M152" s="429"/>
      <c r="N152" s="432"/>
      <c r="O152" s="432"/>
    </row>
    <row r="153" spans="1:15" ht="20.100000000000001" customHeight="1">
      <c r="A153" s="429"/>
      <c r="B153" s="429"/>
      <c r="C153" s="429"/>
      <c r="D153" s="430"/>
      <c r="E153" s="431"/>
      <c r="F153" s="432"/>
      <c r="G153" s="429"/>
      <c r="H153" s="432"/>
      <c r="I153" s="429"/>
      <c r="J153" s="432"/>
      <c r="K153" s="429"/>
      <c r="L153" s="432"/>
      <c r="M153" s="429"/>
      <c r="N153" s="432"/>
      <c r="O153" s="432"/>
    </row>
    <row r="154" spans="1:15" ht="20.100000000000001" customHeight="1">
      <c r="A154" s="429"/>
      <c r="B154" s="429"/>
      <c r="C154" s="429"/>
      <c r="D154" s="430"/>
      <c r="E154" s="431"/>
      <c r="F154" s="432"/>
      <c r="G154" s="429"/>
      <c r="H154" s="432"/>
      <c r="I154" s="429"/>
      <c r="J154" s="432"/>
      <c r="K154" s="429"/>
      <c r="L154" s="432"/>
      <c r="M154" s="429"/>
      <c r="N154" s="432"/>
      <c r="O154" s="432"/>
    </row>
    <row r="155" spans="1:15" ht="20.100000000000001" customHeight="1">
      <c r="A155" s="429"/>
      <c r="B155" s="429"/>
      <c r="C155" s="429"/>
      <c r="D155" s="430"/>
      <c r="E155" s="431"/>
      <c r="F155" s="432"/>
      <c r="G155" s="429"/>
      <c r="H155" s="432"/>
      <c r="I155" s="429"/>
      <c r="J155" s="432"/>
      <c r="K155" s="429"/>
      <c r="L155" s="432"/>
      <c r="M155" s="429"/>
      <c r="N155" s="432"/>
      <c r="O155" s="432"/>
    </row>
    <row r="156" spans="1:15" ht="20.100000000000001" customHeight="1">
      <c r="A156" s="429"/>
      <c r="B156" s="429"/>
      <c r="C156" s="429"/>
      <c r="D156" s="430"/>
      <c r="E156" s="431"/>
      <c r="F156" s="432"/>
      <c r="G156" s="429"/>
      <c r="H156" s="432"/>
      <c r="I156" s="429"/>
      <c r="J156" s="432"/>
      <c r="K156" s="429"/>
      <c r="L156" s="432"/>
      <c r="M156" s="429"/>
      <c r="N156" s="432"/>
      <c r="O156" s="432"/>
    </row>
    <row r="157" spans="1:15" ht="20.100000000000001" customHeight="1">
      <c r="A157" s="429"/>
      <c r="B157" s="429"/>
      <c r="C157" s="429"/>
      <c r="D157" s="430"/>
      <c r="E157" s="431"/>
      <c r="F157" s="432"/>
      <c r="G157" s="429"/>
      <c r="H157" s="432"/>
      <c r="I157" s="429"/>
      <c r="J157" s="432"/>
      <c r="K157" s="429"/>
      <c r="L157" s="432"/>
      <c r="M157" s="429"/>
      <c r="N157" s="432"/>
      <c r="O157" s="432"/>
    </row>
    <row r="158" spans="1:15" ht="20.100000000000001" customHeight="1">
      <c r="A158" s="429"/>
      <c r="B158" s="429"/>
      <c r="C158" s="429"/>
      <c r="D158" s="430"/>
      <c r="E158" s="431"/>
      <c r="F158" s="432"/>
      <c r="G158" s="429"/>
      <c r="H158" s="432"/>
      <c r="I158" s="429"/>
      <c r="J158" s="432"/>
      <c r="K158" s="429"/>
      <c r="L158" s="432"/>
      <c r="M158" s="429"/>
      <c r="N158" s="432"/>
      <c r="O158" s="432"/>
    </row>
    <row r="159" spans="1:15" ht="20.100000000000001" customHeight="1">
      <c r="A159" s="429"/>
      <c r="B159" s="429"/>
      <c r="C159" s="429"/>
      <c r="D159" s="430"/>
      <c r="E159" s="431"/>
      <c r="F159" s="432"/>
      <c r="G159" s="429"/>
      <c r="H159" s="432"/>
      <c r="I159" s="429"/>
      <c r="J159" s="432"/>
      <c r="K159" s="429"/>
      <c r="L159" s="432"/>
      <c r="M159" s="429"/>
      <c r="N159" s="432"/>
      <c r="O159" s="432"/>
    </row>
    <row r="160" spans="1:15" ht="20.100000000000001" customHeight="1">
      <c r="A160" s="429"/>
      <c r="B160" s="429"/>
      <c r="C160" s="429"/>
      <c r="D160" s="430"/>
      <c r="E160" s="431"/>
      <c r="F160" s="432"/>
      <c r="G160" s="429"/>
      <c r="H160" s="432"/>
      <c r="I160" s="429"/>
      <c r="J160" s="432"/>
      <c r="K160" s="429"/>
      <c r="L160" s="432"/>
      <c r="M160" s="429"/>
      <c r="N160" s="432"/>
      <c r="O160" s="432"/>
    </row>
    <row r="161" spans="1:15" ht="20.100000000000001" customHeight="1">
      <c r="A161" s="429"/>
      <c r="B161" s="429"/>
      <c r="C161" s="429"/>
      <c r="D161" s="430"/>
      <c r="E161" s="431"/>
      <c r="F161" s="432"/>
      <c r="G161" s="429"/>
      <c r="H161" s="432"/>
      <c r="I161" s="429"/>
      <c r="J161" s="432"/>
      <c r="K161" s="429"/>
      <c r="L161" s="432"/>
      <c r="M161" s="429"/>
      <c r="N161" s="432"/>
      <c r="O161" s="432"/>
    </row>
    <row r="162" spans="1:15" ht="20.100000000000001" customHeight="1">
      <c r="A162" s="429"/>
      <c r="B162" s="429"/>
      <c r="C162" s="429"/>
      <c r="D162" s="430"/>
      <c r="E162" s="431"/>
      <c r="F162" s="432"/>
      <c r="G162" s="429"/>
      <c r="H162" s="432"/>
      <c r="I162" s="429"/>
      <c r="J162" s="432"/>
      <c r="K162" s="429"/>
      <c r="L162" s="432"/>
      <c r="M162" s="429"/>
      <c r="N162" s="432"/>
      <c r="O162" s="432"/>
    </row>
    <row r="163" spans="1:15" ht="20.100000000000001" customHeight="1">
      <c r="A163" s="429"/>
      <c r="B163" s="429"/>
      <c r="C163" s="429"/>
      <c r="D163" s="430"/>
      <c r="E163" s="431"/>
      <c r="F163" s="432"/>
      <c r="G163" s="429"/>
      <c r="H163" s="432"/>
      <c r="I163" s="429"/>
      <c r="J163" s="432"/>
      <c r="K163" s="429"/>
      <c r="L163" s="432"/>
      <c r="M163" s="429"/>
      <c r="N163" s="432"/>
      <c r="O163" s="432"/>
    </row>
    <row r="164" spans="1:15" ht="20.100000000000001" customHeight="1">
      <c r="A164" s="429"/>
      <c r="B164" s="429"/>
      <c r="C164" s="429"/>
      <c r="D164" s="430"/>
      <c r="E164" s="431"/>
      <c r="F164" s="432"/>
      <c r="G164" s="429"/>
      <c r="H164" s="432"/>
      <c r="I164" s="429"/>
      <c r="J164" s="432"/>
      <c r="K164" s="429"/>
      <c r="L164" s="432"/>
      <c r="M164" s="429"/>
      <c r="N164" s="432"/>
      <c r="O164" s="432"/>
    </row>
    <row r="165" spans="1:15" ht="20.100000000000001" customHeight="1">
      <c r="A165" s="429"/>
      <c r="B165" s="429"/>
      <c r="C165" s="429"/>
      <c r="D165" s="430"/>
      <c r="E165" s="431"/>
      <c r="F165" s="432"/>
      <c r="G165" s="429"/>
      <c r="H165" s="432"/>
      <c r="I165" s="429"/>
      <c r="J165" s="432"/>
      <c r="K165" s="429"/>
      <c r="L165" s="432"/>
      <c r="M165" s="429"/>
      <c r="N165" s="432"/>
      <c r="O165" s="432"/>
    </row>
    <row r="166" spans="1:15" ht="20.100000000000001" customHeight="1">
      <c r="A166" s="429"/>
      <c r="B166" s="429"/>
      <c r="C166" s="429"/>
      <c r="D166" s="430"/>
      <c r="E166" s="431"/>
      <c r="F166" s="432"/>
      <c r="G166" s="429"/>
      <c r="H166" s="432"/>
      <c r="I166" s="429"/>
      <c r="J166" s="432"/>
      <c r="K166" s="429"/>
      <c r="L166" s="432"/>
      <c r="M166" s="429"/>
      <c r="N166" s="432"/>
      <c r="O166" s="432"/>
    </row>
    <row r="167" spans="1:15" ht="20.100000000000001" customHeight="1">
      <c r="A167" s="429"/>
      <c r="B167" s="429"/>
      <c r="C167" s="429"/>
      <c r="D167" s="430"/>
      <c r="E167" s="431"/>
      <c r="F167" s="432"/>
      <c r="G167" s="429"/>
      <c r="H167" s="432"/>
      <c r="I167" s="429"/>
      <c r="J167" s="432"/>
      <c r="K167" s="429"/>
      <c r="L167" s="432"/>
      <c r="M167" s="429"/>
      <c r="N167" s="432"/>
      <c r="O167" s="432"/>
    </row>
    <row r="168" spans="1:15" ht="20.100000000000001" customHeight="1">
      <c r="A168" s="429"/>
      <c r="B168" s="429"/>
      <c r="C168" s="429"/>
      <c r="D168" s="430"/>
      <c r="E168" s="431"/>
      <c r="F168" s="432"/>
      <c r="G168" s="429"/>
      <c r="H168" s="432"/>
      <c r="I168" s="429"/>
      <c r="J168" s="432"/>
      <c r="K168" s="429"/>
      <c r="L168" s="432"/>
      <c r="M168" s="429"/>
      <c r="N168" s="432"/>
      <c r="O168" s="432"/>
    </row>
    <row r="169" spans="1:15" ht="20.100000000000001" customHeight="1">
      <c r="A169" s="429"/>
      <c r="B169" s="429"/>
      <c r="C169" s="429"/>
      <c r="D169" s="430"/>
      <c r="E169" s="431"/>
      <c r="F169" s="432"/>
      <c r="G169" s="429"/>
      <c r="H169" s="432"/>
      <c r="I169" s="429"/>
      <c r="J169" s="432"/>
      <c r="K169" s="429"/>
      <c r="L169" s="432"/>
      <c r="M169" s="429"/>
      <c r="N169" s="432"/>
      <c r="O169" s="432"/>
    </row>
    <row r="170" spans="1:15" ht="20.100000000000001" customHeight="1">
      <c r="A170" s="429"/>
      <c r="B170" s="429"/>
      <c r="C170" s="429"/>
      <c r="D170" s="430"/>
      <c r="E170" s="431"/>
      <c r="F170" s="432"/>
      <c r="G170" s="429"/>
      <c r="H170" s="432"/>
      <c r="I170" s="429"/>
      <c r="J170" s="432"/>
      <c r="K170" s="429"/>
      <c r="L170" s="432"/>
      <c r="M170" s="429"/>
      <c r="N170" s="432"/>
      <c r="O170" s="432"/>
    </row>
    <row r="171" spans="1:15" ht="20.100000000000001" customHeight="1">
      <c r="A171" s="429"/>
      <c r="B171" s="429"/>
      <c r="C171" s="429"/>
      <c r="D171" s="430"/>
      <c r="E171" s="431"/>
      <c r="F171" s="432"/>
      <c r="G171" s="429"/>
      <c r="H171" s="432"/>
      <c r="I171" s="429"/>
      <c r="J171" s="432"/>
      <c r="K171" s="429"/>
      <c r="L171" s="432"/>
      <c r="M171" s="429"/>
      <c r="N171" s="432"/>
      <c r="O171" s="432"/>
    </row>
    <row r="172" spans="1:15" ht="20.100000000000001" customHeight="1">
      <c r="A172" s="429"/>
      <c r="B172" s="429"/>
      <c r="C172" s="429"/>
      <c r="D172" s="430"/>
      <c r="E172" s="431"/>
      <c r="F172" s="432"/>
      <c r="G172" s="429"/>
      <c r="H172" s="432"/>
      <c r="I172" s="429"/>
      <c r="J172" s="432"/>
      <c r="K172" s="429"/>
      <c r="L172" s="432"/>
      <c r="M172" s="429"/>
      <c r="N172" s="432"/>
      <c r="O172" s="432"/>
    </row>
    <row r="173" spans="1:15" ht="20.100000000000001" customHeight="1">
      <c r="A173" s="429"/>
      <c r="B173" s="429"/>
      <c r="C173" s="429"/>
      <c r="D173" s="430"/>
      <c r="E173" s="431"/>
      <c r="F173" s="432"/>
      <c r="G173" s="429"/>
      <c r="H173" s="432"/>
      <c r="I173" s="429"/>
      <c r="J173" s="432"/>
      <c r="K173" s="429"/>
      <c r="L173" s="432"/>
      <c r="M173" s="429"/>
      <c r="N173" s="432"/>
      <c r="O173" s="432"/>
    </row>
    <row r="174" spans="1:15" ht="20.100000000000001" customHeight="1">
      <c r="A174" s="429"/>
      <c r="B174" s="429"/>
      <c r="C174" s="429"/>
      <c r="D174" s="430"/>
      <c r="E174" s="431"/>
      <c r="F174" s="432"/>
      <c r="G174" s="429"/>
      <c r="H174" s="432"/>
      <c r="I174" s="429"/>
      <c r="J174" s="432"/>
      <c r="K174" s="429"/>
      <c r="L174" s="432"/>
      <c r="M174" s="429"/>
      <c r="N174" s="432"/>
      <c r="O174" s="432"/>
    </row>
    <row r="175" spans="1:15" ht="20.100000000000001" customHeight="1">
      <c r="A175" s="429"/>
      <c r="B175" s="429"/>
      <c r="C175" s="429"/>
      <c r="D175" s="430"/>
      <c r="E175" s="431"/>
      <c r="F175" s="432"/>
      <c r="G175" s="429"/>
      <c r="H175" s="432"/>
      <c r="I175" s="429"/>
      <c r="J175" s="432"/>
      <c r="K175" s="429"/>
      <c r="L175" s="432"/>
      <c r="M175" s="429"/>
      <c r="N175" s="432"/>
      <c r="O175" s="432"/>
    </row>
    <row r="176" spans="1:15" ht="20.100000000000001" customHeight="1">
      <c r="A176" s="429"/>
      <c r="B176" s="429"/>
      <c r="C176" s="429"/>
      <c r="D176" s="430"/>
      <c r="E176" s="431"/>
      <c r="F176" s="432"/>
      <c r="G176" s="429"/>
      <c r="H176" s="432"/>
      <c r="I176" s="429"/>
      <c r="J176" s="432"/>
      <c r="K176" s="429"/>
      <c r="L176" s="432"/>
      <c r="M176" s="429"/>
      <c r="N176" s="432"/>
      <c r="O176" s="432"/>
    </row>
    <row r="177" spans="1:15" ht="20.100000000000001" customHeight="1">
      <c r="A177" s="429"/>
      <c r="B177" s="429"/>
      <c r="C177" s="429"/>
      <c r="D177" s="430"/>
      <c r="E177" s="431"/>
      <c r="F177" s="432"/>
      <c r="G177" s="429"/>
      <c r="H177" s="432"/>
      <c r="I177" s="429"/>
      <c r="J177" s="432"/>
      <c r="K177" s="429"/>
      <c r="L177" s="432"/>
      <c r="M177" s="429"/>
      <c r="N177" s="432"/>
      <c r="O177" s="432"/>
    </row>
    <row r="178" spans="1:15" ht="20.100000000000001" customHeight="1">
      <c r="A178" s="429"/>
      <c r="B178" s="429"/>
      <c r="C178" s="429"/>
      <c r="D178" s="430"/>
      <c r="E178" s="431"/>
      <c r="F178" s="432"/>
      <c r="G178" s="429"/>
      <c r="H178" s="432"/>
      <c r="I178" s="429"/>
      <c r="J178" s="432"/>
      <c r="K178" s="429"/>
      <c r="L178" s="432"/>
      <c r="M178" s="429"/>
      <c r="N178" s="432"/>
      <c r="O178" s="432"/>
    </row>
    <row r="179" spans="1:15" ht="20.100000000000001" customHeight="1">
      <c r="A179" s="429"/>
      <c r="B179" s="429"/>
      <c r="C179" s="429"/>
      <c r="D179" s="430"/>
      <c r="E179" s="431"/>
      <c r="F179" s="432"/>
      <c r="G179" s="429"/>
      <c r="H179" s="432"/>
      <c r="I179" s="429"/>
      <c r="J179" s="432"/>
      <c r="K179" s="429"/>
      <c r="L179" s="432"/>
      <c r="M179" s="429"/>
      <c r="N179" s="432"/>
      <c r="O179" s="432"/>
    </row>
    <row r="180" spans="1:15" ht="20.100000000000001" customHeight="1">
      <c r="A180" s="429"/>
      <c r="B180" s="429"/>
      <c r="C180" s="429"/>
      <c r="D180" s="430"/>
      <c r="E180" s="431"/>
      <c r="F180" s="432"/>
      <c r="G180" s="429"/>
      <c r="H180" s="432"/>
      <c r="I180" s="429"/>
      <c r="J180" s="432"/>
      <c r="K180" s="429"/>
      <c r="L180" s="432"/>
      <c r="M180" s="429"/>
      <c r="N180" s="432"/>
      <c r="O180" s="432"/>
    </row>
    <row r="181" spans="1:15" ht="20.100000000000001" customHeight="1">
      <c r="A181" s="429"/>
      <c r="B181" s="429"/>
      <c r="C181" s="429"/>
      <c r="D181" s="430"/>
      <c r="E181" s="431"/>
      <c r="F181" s="432"/>
      <c r="G181" s="429"/>
      <c r="H181" s="432"/>
      <c r="I181" s="429"/>
      <c r="J181" s="432"/>
      <c r="K181" s="429"/>
      <c r="L181" s="432"/>
      <c r="M181" s="429"/>
      <c r="N181" s="432"/>
      <c r="O181" s="432"/>
    </row>
    <row r="182" spans="1:15" ht="20.100000000000001" customHeight="1">
      <c r="A182" s="429"/>
      <c r="B182" s="429"/>
      <c r="C182" s="429"/>
      <c r="D182" s="430"/>
      <c r="E182" s="431"/>
      <c r="F182" s="432"/>
      <c r="G182" s="429"/>
      <c r="H182" s="432"/>
      <c r="I182" s="429"/>
      <c r="J182" s="432"/>
      <c r="K182" s="429"/>
      <c r="L182" s="432"/>
      <c r="M182" s="429"/>
      <c r="N182" s="432"/>
      <c r="O182" s="432"/>
    </row>
    <row r="183" spans="1:15" ht="20.100000000000001" customHeight="1">
      <c r="A183" s="429"/>
      <c r="B183" s="429"/>
      <c r="C183" s="429"/>
      <c r="D183" s="430"/>
      <c r="E183" s="431"/>
      <c r="F183" s="432"/>
      <c r="G183" s="429"/>
      <c r="H183" s="432"/>
      <c r="I183" s="429"/>
      <c r="J183" s="432"/>
      <c r="K183" s="429"/>
      <c r="L183" s="432"/>
      <c r="M183" s="429"/>
      <c r="N183" s="432"/>
      <c r="O183" s="432"/>
    </row>
    <row r="184" spans="1:15" ht="20.100000000000001" customHeight="1">
      <c r="A184" s="429"/>
      <c r="B184" s="429"/>
      <c r="C184" s="429"/>
      <c r="D184" s="430"/>
      <c r="E184" s="431"/>
      <c r="F184" s="432"/>
      <c r="G184" s="429"/>
      <c r="H184" s="432"/>
      <c r="I184" s="429"/>
      <c r="J184" s="432"/>
      <c r="K184" s="429"/>
      <c r="L184" s="432"/>
      <c r="M184" s="429"/>
      <c r="N184" s="432"/>
      <c r="O184" s="432"/>
    </row>
    <row r="185" spans="1:15" ht="20.100000000000001" customHeight="1">
      <c r="A185" s="429"/>
      <c r="B185" s="429"/>
      <c r="C185" s="429"/>
      <c r="D185" s="430"/>
      <c r="E185" s="431"/>
      <c r="F185" s="432"/>
      <c r="G185" s="429"/>
      <c r="H185" s="432"/>
      <c r="I185" s="429"/>
      <c r="J185" s="432"/>
      <c r="K185" s="429"/>
      <c r="L185" s="432"/>
      <c r="M185" s="429"/>
      <c r="N185" s="432"/>
      <c r="O185" s="432"/>
    </row>
    <row r="186" spans="1:15" ht="20.100000000000001" customHeight="1">
      <c r="A186" s="429"/>
      <c r="B186" s="429"/>
      <c r="C186" s="429"/>
      <c r="D186" s="430"/>
      <c r="E186" s="431"/>
      <c r="F186" s="432"/>
      <c r="G186" s="429"/>
      <c r="H186" s="432"/>
      <c r="I186" s="429"/>
      <c r="J186" s="432"/>
      <c r="K186" s="429"/>
      <c r="L186" s="432"/>
      <c r="M186" s="429"/>
      <c r="N186" s="432"/>
      <c r="O186" s="432"/>
    </row>
    <row r="187" spans="1:15" ht="20.100000000000001" customHeight="1">
      <c r="A187" s="429"/>
      <c r="B187" s="429"/>
      <c r="C187" s="429"/>
      <c r="D187" s="430"/>
      <c r="E187" s="431"/>
      <c r="F187" s="432"/>
      <c r="G187" s="429"/>
      <c r="H187" s="432"/>
      <c r="I187" s="429"/>
      <c r="J187" s="432"/>
      <c r="K187" s="429"/>
      <c r="L187" s="432"/>
      <c r="M187" s="429"/>
      <c r="N187" s="432"/>
      <c r="O187" s="432"/>
    </row>
    <row r="188" spans="1:15" ht="20.100000000000001" customHeight="1">
      <c r="A188" s="429"/>
      <c r="B188" s="429"/>
      <c r="C188" s="429"/>
      <c r="D188" s="430"/>
      <c r="E188" s="431"/>
      <c r="F188" s="432"/>
      <c r="G188" s="429"/>
      <c r="H188" s="432"/>
      <c r="I188" s="429"/>
      <c r="J188" s="432"/>
      <c r="K188" s="429"/>
      <c r="L188" s="432"/>
      <c r="M188" s="429"/>
      <c r="N188" s="432"/>
      <c r="O188" s="432"/>
    </row>
    <row r="189" spans="1:15" ht="20.100000000000001" customHeight="1">
      <c r="A189" s="429"/>
      <c r="B189" s="429"/>
      <c r="C189" s="429"/>
      <c r="D189" s="430"/>
      <c r="E189" s="431"/>
      <c r="F189" s="432"/>
      <c r="G189" s="429"/>
      <c r="H189" s="432"/>
      <c r="I189" s="429"/>
      <c r="J189" s="432"/>
      <c r="K189" s="429"/>
      <c r="L189" s="432"/>
      <c r="M189" s="429"/>
      <c r="N189" s="432"/>
      <c r="O189" s="432"/>
    </row>
    <row r="190" spans="1:15" ht="20.100000000000001" customHeight="1">
      <c r="A190" s="429"/>
      <c r="B190" s="429"/>
      <c r="C190" s="429"/>
      <c r="D190" s="430"/>
      <c r="E190" s="431"/>
      <c r="F190" s="432"/>
      <c r="G190" s="429"/>
      <c r="H190" s="432"/>
      <c r="I190" s="429"/>
      <c r="J190" s="432"/>
      <c r="K190" s="429"/>
      <c r="L190" s="432"/>
      <c r="M190" s="429"/>
      <c r="N190" s="432"/>
      <c r="O190" s="432"/>
    </row>
    <row r="191" spans="1:15" ht="20.100000000000001" customHeight="1">
      <c r="A191" s="429"/>
      <c r="B191" s="429"/>
      <c r="C191" s="429"/>
      <c r="D191" s="430"/>
      <c r="E191" s="431"/>
      <c r="F191" s="432"/>
      <c r="G191" s="429"/>
      <c r="H191" s="432"/>
      <c r="I191" s="429"/>
      <c r="J191" s="432"/>
      <c r="K191" s="429"/>
      <c r="L191" s="432"/>
      <c r="M191" s="429"/>
      <c r="N191" s="432"/>
      <c r="O191" s="432"/>
    </row>
    <row r="192" spans="1:15" ht="20.100000000000001" customHeight="1">
      <c r="A192" s="429"/>
      <c r="B192" s="429"/>
      <c r="C192" s="429"/>
      <c r="D192" s="430"/>
      <c r="E192" s="431"/>
      <c r="F192" s="432"/>
      <c r="G192" s="429"/>
      <c r="H192" s="432"/>
      <c r="I192" s="429"/>
      <c r="J192" s="432"/>
      <c r="K192" s="429"/>
      <c r="L192" s="432"/>
      <c r="M192" s="429"/>
      <c r="N192" s="432"/>
      <c r="O192" s="432"/>
    </row>
    <row r="193" spans="1:15" ht="20.100000000000001" customHeight="1">
      <c r="A193" s="429"/>
      <c r="B193" s="429"/>
      <c r="C193" s="429"/>
      <c r="D193" s="430"/>
      <c r="E193" s="431"/>
      <c r="F193" s="432"/>
      <c r="G193" s="429"/>
      <c r="H193" s="432"/>
      <c r="I193" s="429"/>
      <c r="J193" s="432"/>
      <c r="K193" s="429"/>
      <c r="L193" s="432"/>
      <c r="M193" s="429"/>
      <c r="N193" s="432"/>
      <c r="O193" s="432"/>
    </row>
    <row r="194" spans="1:15" ht="20.100000000000001" customHeight="1">
      <c r="A194" s="429"/>
      <c r="B194" s="429"/>
      <c r="C194" s="429"/>
      <c r="D194" s="430"/>
      <c r="E194" s="431"/>
      <c r="F194" s="432"/>
      <c r="G194" s="429"/>
      <c r="H194" s="432"/>
      <c r="I194" s="429"/>
      <c r="J194" s="432"/>
      <c r="K194" s="429"/>
      <c r="L194" s="432"/>
      <c r="M194" s="429"/>
      <c r="N194" s="432"/>
      <c r="O194" s="432"/>
    </row>
    <row r="195" spans="1:15" ht="20.100000000000001" customHeight="1">
      <c r="A195" s="429"/>
      <c r="B195" s="429"/>
      <c r="C195" s="429"/>
      <c r="D195" s="430"/>
      <c r="E195" s="431"/>
      <c r="F195" s="432"/>
      <c r="G195" s="429"/>
      <c r="H195" s="432"/>
      <c r="I195" s="429"/>
      <c r="J195" s="432"/>
      <c r="K195" s="429"/>
      <c r="L195" s="432"/>
      <c r="M195" s="429"/>
      <c r="N195" s="432"/>
      <c r="O195" s="432"/>
    </row>
    <row r="196" spans="1:15" ht="20.100000000000001" customHeight="1">
      <c r="A196" s="429"/>
      <c r="B196" s="429"/>
      <c r="C196" s="429"/>
      <c r="D196" s="430"/>
      <c r="E196" s="431"/>
      <c r="F196" s="432"/>
      <c r="G196" s="429"/>
      <c r="H196" s="432"/>
      <c r="I196" s="429"/>
      <c r="J196" s="432"/>
      <c r="K196" s="429"/>
      <c r="L196" s="432"/>
      <c r="M196" s="429"/>
      <c r="N196" s="432"/>
      <c r="O196" s="432"/>
    </row>
    <row r="197" spans="1:15" ht="20.100000000000001" customHeight="1">
      <c r="A197" s="429"/>
      <c r="B197" s="429"/>
      <c r="C197" s="429"/>
      <c r="D197" s="430"/>
      <c r="E197" s="431"/>
      <c r="F197" s="432"/>
      <c r="G197" s="429"/>
      <c r="H197" s="432"/>
      <c r="I197" s="429"/>
      <c r="J197" s="432"/>
      <c r="K197" s="429"/>
      <c r="L197" s="432"/>
      <c r="M197" s="429"/>
      <c r="N197" s="432"/>
      <c r="O197" s="432"/>
    </row>
    <row r="198" spans="1:15" ht="20.100000000000001" customHeight="1">
      <c r="A198" s="429"/>
      <c r="B198" s="429"/>
      <c r="C198" s="429"/>
      <c r="D198" s="430"/>
      <c r="E198" s="431"/>
      <c r="F198" s="432"/>
      <c r="G198" s="429"/>
      <c r="H198" s="432"/>
      <c r="I198" s="429"/>
      <c r="J198" s="432"/>
      <c r="K198" s="429"/>
      <c r="L198" s="432"/>
      <c r="M198" s="429"/>
      <c r="N198" s="432"/>
      <c r="O198" s="432"/>
    </row>
    <row r="199" spans="1:15" ht="20.100000000000001" customHeight="1">
      <c r="A199" s="429"/>
      <c r="B199" s="429"/>
      <c r="C199" s="429"/>
      <c r="D199" s="430"/>
      <c r="E199" s="431"/>
      <c r="F199" s="432"/>
      <c r="G199" s="429"/>
      <c r="H199" s="432"/>
      <c r="I199" s="429"/>
      <c r="J199" s="432"/>
      <c r="K199" s="429"/>
      <c r="L199" s="432"/>
      <c r="M199" s="429"/>
      <c r="N199" s="432"/>
      <c r="O199" s="432"/>
    </row>
    <row r="200" spans="1:15" ht="20.100000000000001" customHeight="1">
      <c r="A200" s="429"/>
      <c r="B200" s="429"/>
      <c r="C200" s="429"/>
      <c r="D200" s="430"/>
      <c r="E200" s="431"/>
      <c r="F200" s="432"/>
      <c r="G200" s="429"/>
      <c r="H200" s="432"/>
      <c r="I200" s="429"/>
      <c r="J200" s="432"/>
      <c r="K200" s="429"/>
      <c r="L200" s="432"/>
      <c r="M200" s="429"/>
      <c r="N200" s="432"/>
      <c r="O200" s="432"/>
    </row>
    <row r="201" spans="1:15" ht="20.100000000000001" customHeight="1">
      <c r="A201" s="429"/>
      <c r="B201" s="429"/>
      <c r="C201" s="429"/>
      <c r="D201" s="430"/>
      <c r="E201" s="431"/>
      <c r="F201" s="432"/>
      <c r="G201" s="429"/>
      <c r="H201" s="432"/>
      <c r="I201" s="429"/>
      <c r="J201" s="432"/>
      <c r="K201" s="429"/>
      <c r="L201" s="432"/>
      <c r="M201" s="429"/>
      <c r="N201" s="432"/>
      <c r="O201" s="432"/>
    </row>
    <row r="202" spans="1:15" ht="20.100000000000001" customHeight="1">
      <c r="A202" s="429"/>
      <c r="B202" s="429"/>
      <c r="C202" s="429"/>
      <c r="D202" s="430"/>
      <c r="E202" s="431"/>
      <c r="F202" s="432"/>
      <c r="G202" s="429"/>
      <c r="H202" s="432"/>
      <c r="I202" s="429"/>
      <c r="J202" s="432"/>
      <c r="K202" s="429"/>
      <c r="L202" s="432"/>
      <c r="M202" s="429"/>
      <c r="N202" s="432"/>
      <c r="O202" s="432"/>
    </row>
    <row r="203" spans="1:15" ht="20.100000000000001" customHeight="1">
      <c r="A203" s="429"/>
      <c r="B203" s="429"/>
      <c r="C203" s="429"/>
      <c r="D203" s="430"/>
      <c r="E203" s="431"/>
      <c r="F203" s="432"/>
      <c r="G203" s="429"/>
      <c r="H203" s="432"/>
      <c r="I203" s="429"/>
      <c r="J203" s="432"/>
      <c r="K203" s="429"/>
      <c r="L203" s="432"/>
      <c r="M203" s="429"/>
      <c r="N203" s="432"/>
      <c r="O203" s="432"/>
    </row>
    <row r="204" spans="1:15" ht="20.100000000000001" customHeight="1">
      <c r="A204" s="429"/>
      <c r="B204" s="429"/>
      <c r="C204" s="429"/>
      <c r="D204" s="430"/>
      <c r="E204" s="431"/>
      <c r="F204" s="432"/>
      <c r="G204" s="429"/>
      <c r="H204" s="432"/>
      <c r="I204" s="429"/>
      <c r="J204" s="432"/>
      <c r="K204" s="429"/>
      <c r="L204" s="432"/>
      <c r="M204" s="429"/>
      <c r="N204" s="432"/>
      <c r="O204" s="432"/>
    </row>
    <row r="205" spans="1:15" ht="20.100000000000001" customHeight="1">
      <c r="A205" s="429"/>
      <c r="B205" s="429"/>
      <c r="C205" s="429"/>
      <c r="D205" s="430"/>
      <c r="E205" s="431"/>
      <c r="F205" s="432"/>
      <c r="G205" s="429"/>
      <c r="H205" s="432"/>
      <c r="I205" s="429"/>
      <c r="J205" s="432"/>
      <c r="K205" s="429"/>
      <c r="L205" s="432"/>
      <c r="M205" s="429"/>
      <c r="N205" s="432"/>
      <c r="O205" s="432"/>
    </row>
    <row r="206" spans="1:15" ht="20.100000000000001" customHeight="1">
      <c r="A206" s="429"/>
      <c r="B206" s="429"/>
      <c r="C206" s="429"/>
      <c r="D206" s="430"/>
      <c r="E206" s="431"/>
      <c r="F206" s="432"/>
      <c r="G206" s="429"/>
      <c r="H206" s="432"/>
      <c r="I206" s="429"/>
      <c r="J206" s="432"/>
      <c r="K206" s="429"/>
      <c r="L206" s="432"/>
      <c r="M206" s="429"/>
      <c r="N206" s="432"/>
      <c r="O206" s="432"/>
    </row>
    <row r="207" spans="1:15" ht="20.100000000000001" customHeight="1">
      <c r="A207" s="429"/>
      <c r="B207" s="429"/>
      <c r="C207" s="429"/>
      <c r="D207" s="430"/>
      <c r="E207" s="431"/>
      <c r="F207" s="432"/>
      <c r="G207" s="429"/>
      <c r="H207" s="432"/>
      <c r="I207" s="429"/>
      <c r="J207" s="432"/>
      <c r="K207" s="429"/>
      <c r="L207" s="432"/>
      <c r="M207" s="429"/>
      <c r="N207" s="432"/>
      <c r="O207" s="432"/>
    </row>
    <row r="208" spans="1:15" ht="20.100000000000001" customHeight="1">
      <c r="A208" s="429"/>
      <c r="B208" s="429"/>
      <c r="C208" s="429"/>
      <c r="D208" s="430"/>
      <c r="E208" s="431"/>
      <c r="F208" s="432"/>
      <c r="G208" s="429"/>
      <c r="H208" s="432"/>
      <c r="I208" s="429"/>
      <c r="J208" s="432"/>
      <c r="K208" s="429"/>
      <c r="L208" s="432"/>
      <c r="M208" s="429"/>
      <c r="N208" s="432"/>
      <c r="O208" s="432"/>
    </row>
    <row r="209" spans="1:15" ht="20.100000000000001" customHeight="1">
      <c r="A209" s="429"/>
      <c r="B209" s="429"/>
      <c r="C209" s="429"/>
      <c r="D209" s="430"/>
      <c r="E209" s="431"/>
      <c r="F209" s="432"/>
      <c r="G209" s="429"/>
      <c r="H209" s="432"/>
      <c r="I209" s="429"/>
      <c r="J209" s="432"/>
      <c r="K209" s="429"/>
      <c r="L209" s="432"/>
      <c r="M209" s="429"/>
      <c r="N209" s="432"/>
      <c r="O209" s="432"/>
    </row>
    <row r="210" spans="1:15" ht="20.100000000000001" customHeight="1">
      <c r="A210" s="429"/>
      <c r="B210" s="429"/>
      <c r="C210" s="429"/>
      <c r="D210" s="430"/>
      <c r="E210" s="431"/>
      <c r="F210" s="432"/>
      <c r="G210" s="429"/>
      <c r="H210" s="432"/>
      <c r="I210" s="429"/>
      <c r="J210" s="432"/>
      <c r="K210" s="429"/>
      <c r="L210" s="432"/>
      <c r="M210" s="429"/>
      <c r="N210" s="432"/>
      <c r="O210" s="432"/>
    </row>
    <row r="211" spans="1:15" ht="20.100000000000001" customHeight="1">
      <c r="A211" s="429"/>
      <c r="B211" s="429"/>
      <c r="C211" s="429"/>
      <c r="D211" s="430"/>
      <c r="E211" s="431"/>
      <c r="F211" s="432"/>
      <c r="G211" s="429"/>
      <c r="H211" s="432"/>
      <c r="I211" s="429"/>
      <c r="J211" s="432"/>
      <c r="K211" s="429"/>
      <c r="L211" s="432"/>
      <c r="M211" s="429"/>
      <c r="N211" s="432"/>
      <c r="O211" s="432"/>
    </row>
    <row r="212" spans="1:15" ht="20.100000000000001" customHeight="1">
      <c r="A212" s="429"/>
      <c r="B212" s="429"/>
      <c r="C212" s="429"/>
      <c r="D212" s="430"/>
      <c r="E212" s="431"/>
      <c r="F212" s="432"/>
      <c r="G212" s="429"/>
      <c r="H212" s="432"/>
      <c r="I212" s="429"/>
      <c r="J212" s="432"/>
      <c r="K212" s="429"/>
      <c r="L212" s="432"/>
      <c r="M212" s="429"/>
      <c r="N212" s="432"/>
      <c r="O212" s="432"/>
    </row>
    <row r="213" spans="1:15" ht="20.100000000000001" customHeight="1">
      <c r="A213" s="429"/>
      <c r="B213" s="429"/>
      <c r="C213" s="429"/>
      <c r="D213" s="430"/>
      <c r="E213" s="431"/>
      <c r="F213" s="432"/>
      <c r="G213" s="429"/>
      <c r="H213" s="432"/>
      <c r="I213" s="429"/>
      <c r="J213" s="432"/>
      <c r="K213" s="429"/>
      <c r="L213" s="432"/>
      <c r="M213" s="429"/>
      <c r="N213" s="432"/>
      <c r="O213" s="432"/>
    </row>
    <row r="214" spans="1:15" ht="20.100000000000001" customHeight="1">
      <c r="A214" s="429"/>
      <c r="B214" s="429"/>
      <c r="C214" s="429"/>
      <c r="D214" s="430"/>
      <c r="E214" s="431"/>
      <c r="F214" s="432"/>
      <c r="G214" s="429"/>
      <c r="H214" s="432"/>
      <c r="I214" s="429"/>
      <c r="J214" s="432"/>
      <c r="K214" s="429"/>
      <c r="L214" s="432"/>
      <c r="M214" s="429"/>
      <c r="N214" s="432"/>
      <c r="O214" s="432"/>
    </row>
    <row r="215" spans="1:15" ht="20.100000000000001" customHeight="1">
      <c r="A215" s="429"/>
      <c r="B215" s="429"/>
      <c r="C215" s="429"/>
      <c r="D215" s="430"/>
      <c r="E215" s="431"/>
      <c r="F215" s="432"/>
      <c r="G215" s="429"/>
      <c r="H215" s="432"/>
      <c r="I215" s="429"/>
      <c r="J215" s="432"/>
      <c r="K215" s="429"/>
      <c r="L215" s="432"/>
      <c r="M215" s="429"/>
      <c r="N215" s="432"/>
      <c r="O215" s="432"/>
    </row>
    <row r="216" spans="1:15" ht="20.100000000000001" customHeight="1">
      <c r="A216" s="429"/>
      <c r="B216" s="429"/>
      <c r="C216" s="429"/>
      <c r="D216" s="430"/>
      <c r="E216" s="431"/>
      <c r="F216" s="432"/>
      <c r="G216" s="429"/>
      <c r="H216" s="432"/>
      <c r="I216" s="429"/>
      <c r="J216" s="432"/>
      <c r="K216" s="429"/>
      <c r="L216" s="432"/>
      <c r="M216" s="429"/>
      <c r="N216" s="432"/>
      <c r="O216" s="432"/>
    </row>
    <row r="217" spans="1:15" ht="20.100000000000001" customHeight="1">
      <c r="A217" s="429"/>
      <c r="B217" s="429"/>
      <c r="C217" s="429"/>
      <c r="D217" s="430"/>
      <c r="E217" s="431"/>
      <c r="F217" s="432"/>
      <c r="G217" s="429"/>
      <c r="H217" s="432"/>
      <c r="I217" s="429"/>
      <c r="J217" s="432"/>
      <c r="K217" s="429"/>
      <c r="L217" s="432"/>
      <c r="M217" s="429"/>
      <c r="N217" s="432"/>
      <c r="O217" s="432"/>
    </row>
    <row r="218" spans="1:15" ht="20.100000000000001" customHeight="1">
      <c r="A218" s="429"/>
      <c r="B218" s="429"/>
      <c r="C218" s="429"/>
      <c r="D218" s="430"/>
      <c r="E218" s="431"/>
      <c r="F218" s="432"/>
      <c r="G218" s="429"/>
      <c r="H218" s="432"/>
      <c r="I218" s="429"/>
      <c r="J218" s="432"/>
      <c r="K218" s="429"/>
      <c r="L218" s="432"/>
      <c r="M218" s="429"/>
      <c r="N218" s="432"/>
      <c r="O218" s="432"/>
    </row>
    <row r="219" spans="1:15" ht="20.100000000000001" customHeight="1">
      <c r="A219" s="429"/>
      <c r="B219" s="429"/>
      <c r="C219" s="429"/>
      <c r="D219" s="430"/>
      <c r="E219" s="431"/>
      <c r="F219" s="432"/>
      <c r="G219" s="429"/>
      <c r="H219" s="432"/>
      <c r="I219" s="429"/>
      <c r="J219" s="432"/>
      <c r="K219" s="429"/>
      <c r="L219" s="432"/>
      <c r="M219" s="429"/>
      <c r="N219" s="432"/>
      <c r="O219" s="432"/>
    </row>
    <row r="220" spans="1:15" ht="20.100000000000001" customHeight="1">
      <c r="A220" s="429"/>
      <c r="B220" s="429"/>
      <c r="C220" s="429"/>
      <c r="D220" s="430"/>
      <c r="E220" s="431"/>
      <c r="F220" s="432"/>
      <c r="G220" s="429"/>
      <c r="H220" s="432"/>
      <c r="I220" s="429"/>
      <c r="J220" s="432"/>
      <c r="K220" s="429"/>
      <c r="L220" s="432"/>
      <c r="M220" s="429"/>
      <c r="N220" s="432"/>
      <c r="O220" s="432"/>
    </row>
    <row r="221" spans="1:15" ht="20.100000000000001" customHeight="1">
      <c r="A221" s="429"/>
      <c r="B221" s="429"/>
      <c r="C221" s="429"/>
      <c r="D221" s="430"/>
      <c r="E221" s="431"/>
      <c r="F221" s="432"/>
      <c r="G221" s="429"/>
      <c r="H221" s="432"/>
      <c r="I221" s="429"/>
      <c r="J221" s="432"/>
      <c r="K221" s="429"/>
      <c r="L221" s="432"/>
      <c r="M221" s="429"/>
      <c r="N221" s="432"/>
      <c r="O221" s="432"/>
    </row>
    <row r="222" spans="1:15" ht="20.100000000000001" customHeight="1">
      <c r="A222" s="429"/>
      <c r="B222" s="429"/>
      <c r="C222" s="429"/>
      <c r="D222" s="430"/>
      <c r="E222" s="431"/>
      <c r="F222" s="432"/>
      <c r="G222" s="429"/>
      <c r="H222" s="432"/>
      <c r="I222" s="429"/>
      <c r="J222" s="432"/>
      <c r="K222" s="429"/>
      <c r="L222" s="432"/>
      <c r="M222" s="429"/>
      <c r="N222" s="432"/>
      <c r="O222" s="432"/>
    </row>
    <row r="223" spans="1:15" ht="20.100000000000001" customHeight="1">
      <c r="A223" s="429"/>
      <c r="B223" s="429"/>
      <c r="C223" s="429"/>
      <c r="D223" s="430"/>
      <c r="E223" s="431"/>
      <c r="F223" s="432"/>
      <c r="G223" s="429"/>
      <c r="H223" s="432"/>
      <c r="I223" s="429"/>
      <c r="J223" s="432"/>
      <c r="K223" s="429"/>
      <c r="L223" s="432"/>
      <c r="M223" s="429"/>
      <c r="N223" s="432"/>
      <c r="O223" s="432"/>
    </row>
    <row r="224" spans="1:15" ht="20.100000000000001" customHeight="1">
      <c r="A224" s="429"/>
      <c r="B224" s="429"/>
      <c r="C224" s="429"/>
      <c r="D224" s="430"/>
      <c r="E224" s="431"/>
      <c r="F224" s="432"/>
      <c r="G224" s="429"/>
      <c r="H224" s="432"/>
      <c r="I224" s="429"/>
      <c r="J224" s="432"/>
      <c r="K224" s="429"/>
      <c r="L224" s="432"/>
      <c r="M224" s="429"/>
      <c r="N224" s="432"/>
      <c r="O224" s="432"/>
    </row>
    <row r="225" spans="1:15" ht="20.100000000000001" customHeight="1">
      <c r="A225" s="429"/>
      <c r="B225" s="429"/>
      <c r="C225" s="429"/>
      <c r="D225" s="430"/>
      <c r="E225" s="431"/>
      <c r="F225" s="432"/>
      <c r="G225" s="429"/>
      <c r="H225" s="432"/>
      <c r="I225" s="429"/>
      <c r="J225" s="432"/>
      <c r="K225" s="429"/>
      <c r="L225" s="432"/>
      <c r="M225" s="429"/>
      <c r="N225" s="432"/>
      <c r="O225" s="432"/>
    </row>
    <row r="226" spans="1:15" ht="20.100000000000001" customHeight="1">
      <c r="A226" s="429"/>
      <c r="B226" s="429"/>
      <c r="C226" s="429"/>
      <c r="D226" s="430"/>
      <c r="E226" s="431"/>
      <c r="F226" s="432"/>
      <c r="G226" s="429"/>
      <c r="H226" s="432"/>
      <c r="I226" s="429"/>
      <c r="J226" s="432"/>
      <c r="K226" s="429"/>
      <c r="L226" s="432"/>
      <c r="M226" s="429"/>
      <c r="N226" s="432"/>
      <c r="O226" s="432"/>
    </row>
    <row r="227" spans="1:15" ht="20.100000000000001" customHeight="1">
      <c r="A227" s="429"/>
      <c r="B227" s="429"/>
      <c r="C227" s="429"/>
      <c r="D227" s="430"/>
      <c r="E227" s="431"/>
      <c r="F227" s="432"/>
      <c r="G227" s="429"/>
      <c r="H227" s="432"/>
      <c r="I227" s="429"/>
      <c r="J227" s="432"/>
      <c r="K227" s="429"/>
      <c r="L227" s="432"/>
      <c r="M227" s="429"/>
      <c r="N227" s="432"/>
      <c r="O227" s="432"/>
    </row>
    <row r="228" spans="1:15" ht="20.100000000000001" customHeight="1">
      <c r="A228" s="429"/>
      <c r="B228" s="429"/>
      <c r="C228" s="429"/>
      <c r="D228" s="430"/>
      <c r="E228" s="431"/>
      <c r="F228" s="432"/>
      <c r="G228" s="429"/>
      <c r="H228" s="432"/>
      <c r="I228" s="429"/>
      <c r="J228" s="432"/>
      <c r="K228" s="429"/>
      <c r="L228" s="432"/>
      <c r="M228" s="429"/>
      <c r="N228" s="432"/>
      <c r="O228" s="432"/>
    </row>
    <row r="229" spans="1:15" ht="20.100000000000001" customHeight="1">
      <c r="A229" s="429"/>
      <c r="B229" s="429"/>
      <c r="C229" s="429"/>
      <c r="D229" s="430"/>
      <c r="E229" s="431"/>
      <c r="F229" s="432"/>
      <c r="G229" s="429"/>
      <c r="H229" s="432"/>
      <c r="I229" s="429"/>
      <c r="J229" s="432"/>
      <c r="K229" s="429"/>
      <c r="L229" s="432"/>
      <c r="M229" s="429"/>
      <c r="N229" s="432"/>
      <c r="O229" s="432"/>
    </row>
    <row r="230" spans="1:15" ht="20.100000000000001" customHeight="1">
      <c r="A230" s="429"/>
      <c r="B230" s="429"/>
      <c r="C230" s="429"/>
      <c r="D230" s="430"/>
      <c r="E230" s="431"/>
      <c r="F230" s="432"/>
      <c r="G230" s="429"/>
      <c r="H230" s="432"/>
      <c r="I230" s="429"/>
      <c r="J230" s="432"/>
      <c r="K230" s="429"/>
      <c r="L230" s="432"/>
      <c r="M230" s="429"/>
      <c r="N230" s="432"/>
      <c r="O230" s="432"/>
    </row>
    <row r="231" spans="1:15" ht="20.100000000000001" customHeight="1">
      <c r="A231" s="429"/>
      <c r="B231" s="429"/>
      <c r="C231" s="429"/>
      <c r="D231" s="430"/>
      <c r="E231" s="431"/>
      <c r="F231" s="432"/>
      <c r="G231" s="429"/>
      <c r="H231" s="432"/>
      <c r="I231" s="429"/>
      <c r="J231" s="432"/>
      <c r="K231" s="429"/>
      <c r="L231" s="432"/>
      <c r="M231" s="429"/>
      <c r="N231" s="432"/>
      <c r="O231" s="432"/>
    </row>
    <row r="232" spans="1:15" ht="20.100000000000001" customHeight="1">
      <c r="A232" s="429"/>
      <c r="B232" s="429"/>
      <c r="C232" s="429"/>
      <c r="D232" s="430"/>
      <c r="E232" s="431"/>
      <c r="F232" s="432"/>
      <c r="G232" s="429"/>
      <c r="H232" s="432"/>
      <c r="I232" s="429"/>
      <c r="J232" s="432"/>
      <c r="K232" s="429"/>
      <c r="L232" s="432"/>
      <c r="M232" s="429"/>
      <c r="N232" s="432"/>
      <c r="O232" s="432"/>
    </row>
    <row r="233" spans="1:15" ht="20.100000000000001" customHeight="1">
      <c r="A233" s="429"/>
      <c r="B233" s="429"/>
      <c r="C233" s="429"/>
      <c r="D233" s="430"/>
      <c r="E233" s="431"/>
      <c r="F233" s="432"/>
      <c r="G233" s="429"/>
      <c r="H233" s="432"/>
      <c r="I233" s="429"/>
      <c r="J233" s="432"/>
      <c r="K233" s="429"/>
      <c r="L233" s="432"/>
      <c r="M233" s="429"/>
      <c r="N233" s="432"/>
      <c r="O233" s="432"/>
    </row>
    <row r="234" spans="1:15" ht="20.100000000000001" customHeight="1">
      <c r="A234" s="429"/>
      <c r="B234" s="429"/>
      <c r="C234" s="429"/>
      <c r="D234" s="430"/>
      <c r="E234" s="431"/>
      <c r="F234" s="432"/>
      <c r="G234" s="429"/>
      <c r="H234" s="432"/>
      <c r="I234" s="429"/>
      <c r="J234" s="432"/>
      <c r="K234" s="429"/>
      <c r="L234" s="432"/>
      <c r="M234" s="429"/>
      <c r="N234" s="432"/>
      <c r="O234" s="432"/>
    </row>
    <row r="235" spans="1:15" ht="20.100000000000001" customHeight="1">
      <c r="A235" s="429"/>
      <c r="B235" s="429"/>
      <c r="C235" s="429"/>
      <c r="D235" s="430"/>
      <c r="E235" s="431"/>
      <c r="F235" s="432"/>
      <c r="G235" s="429"/>
      <c r="H235" s="432"/>
      <c r="I235" s="429"/>
      <c r="J235" s="432"/>
      <c r="K235" s="429"/>
      <c r="L235" s="432"/>
      <c r="M235" s="429"/>
      <c r="N235" s="432"/>
      <c r="O235" s="432"/>
    </row>
    <row r="236" spans="1:15" ht="20.100000000000001" customHeight="1">
      <c r="A236" s="429"/>
      <c r="B236" s="429"/>
      <c r="C236" s="429"/>
      <c r="D236" s="430"/>
      <c r="E236" s="431"/>
      <c r="F236" s="432"/>
      <c r="G236" s="429"/>
      <c r="H236" s="432"/>
      <c r="I236" s="429"/>
      <c r="J236" s="432"/>
      <c r="K236" s="429"/>
      <c r="L236" s="432"/>
      <c r="M236" s="429"/>
      <c r="N236" s="432"/>
      <c r="O236" s="432"/>
    </row>
  </sheetData>
  <mergeCells count="8">
    <mergeCell ref="B7:C7"/>
    <mergeCell ref="E6:N6"/>
    <mergeCell ref="A1:N1"/>
    <mergeCell ref="A2:N2"/>
    <mergeCell ref="A4:C4"/>
    <mergeCell ref="D4:D5"/>
    <mergeCell ref="E4:N5"/>
    <mergeCell ref="A6:C6"/>
  </mergeCells>
  <phoneticPr fontId="2" type="noConversion"/>
  <printOptions horizontalCentered="1"/>
  <pageMargins left="0.19685039370078741" right="0.19685039370078741" top="0.98425196850393704" bottom="0.39370078740157483" header="0.51181102362204722" footer="0.51181102362204722"/>
  <pageSetup paperSize="9" scale="7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view="pageBreakPreview" zoomScaleNormal="100" zoomScaleSheetLayoutView="100" workbookViewId="0">
      <selection activeCell="E4" sqref="E4"/>
    </sheetView>
  </sheetViews>
  <sheetFormatPr defaultRowHeight="13.5"/>
  <cols>
    <col min="1" max="1" width="5.33203125" style="5" customWidth="1"/>
    <col min="2" max="2" width="6.5546875" style="5" customWidth="1"/>
    <col min="3" max="3" width="9.5546875" style="5" customWidth="1"/>
    <col min="4" max="4" width="11.77734375" style="5" customWidth="1"/>
    <col min="5" max="5" width="32.44140625" style="5" customWidth="1"/>
    <col min="6" max="6" width="6.33203125" style="98" customWidth="1"/>
    <col min="7" max="7" width="10.77734375" style="5" customWidth="1"/>
    <col min="8" max="13" width="3.5546875" style="5" customWidth="1"/>
    <col min="14" max="14" width="4.77734375" style="5" customWidth="1"/>
    <col min="15" max="15" width="11.88671875" style="5" customWidth="1"/>
    <col min="16" max="16" width="10.21875" style="5" hidden="1" customWidth="1"/>
    <col min="17" max="16384" width="8.88671875" style="5"/>
  </cols>
  <sheetData>
    <row r="1" spans="1:24" s="86" customFormat="1" ht="39" customHeight="1">
      <c r="A1" s="1426" t="s">
        <v>207</v>
      </c>
      <c r="B1" s="1426"/>
      <c r="C1" s="1426"/>
      <c r="D1" s="1426"/>
      <c r="E1" s="1426"/>
      <c r="F1" s="1426"/>
      <c r="G1" s="1426"/>
      <c r="H1" s="1426"/>
      <c r="I1" s="1426"/>
      <c r="J1" s="1426"/>
      <c r="K1" s="1426"/>
      <c r="L1" s="1426"/>
      <c r="M1" s="1426"/>
      <c r="N1" s="1426"/>
      <c r="O1" s="1426"/>
      <c r="P1" s="144"/>
      <c r="Q1" s="85"/>
      <c r="R1" s="85"/>
      <c r="S1" s="85"/>
    </row>
    <row r="2" spans="1:24" s="86" customFormat="1" ht="14.25" customHeight="1">
      <c r="A2" s="316"/>
      <c r="B2" s="316"/>
      <c r="C2" s="316"/>
      <c r="D2" s="316"/>
      <c r="E2" s="316"/>
      <c r="F2" s="316"/>
      <c r="G2" s="316"/>
      <c r="H2" s="316"/>
      <c r="I2" s="316"/>
      <c r="J2" s="316"/>
      <c r="K2" s="316"/>
      <c r="L2" s="316"/>
      <c r="M2" s="316"/>
      <c r="N2" s="316"/>
      <c r="O2" s="316"/>
      <c r="P2" s="85"/>
      <c r="Q2" s="85"/>
      <c r="R2" s="85"/>
      <c r="S2" s="85"/>
    </row>
    <row r="3" spans="1:24" s="84" customFormat="1" ht="19.5" customHeight="1" thickBot="1">
      <c r="A3" s="317"/>
      <c r="B3" s="318"/>
      <c r="C3" s="318"/>
      <c r="D3" s="319"/>
      <c r="E3" s="320"/>
      <c r="F3" s="318"/>
      <c r="G3" s="317"/>
      <c r="H3" s="317"/>
      <c r="I3" s="317"/>
      <c r="J3" s="317"/>
      <c r="K3" s="317"/>
      <c r="L3" s="317"/>
      <c r="M3" s="317"/>
      <c r="N3" s="317"/>
      <c r="O3" s="551" t="s">
        <v>135</v>
      </c>
      <c r="P3" s="99" t="s">
        <v>135</v>
      </c>
    </row>
    <row r="4" spans="1:24" s="87" customFormat="1" ht="24.75" customHeight="1">
      <c r="A4" s="1428" t="s">
        <v>118</v>
      </c>
      <c r="B4" s="1428"/>
      <c r="C4" s="1428"/>
      <c r="D4" s="1429" t="s">
        <v>277</v>
      </c>
      <c r="E4" s="1428" t="s">
        <v>80</v>
      </c>
      <c r="F4" s="1428"/>
      <c r="G4" s="1428"/>
      <c r="H4" s="1428"/>
      <c r="I4" s="1428"/>
      <c r="J4" s="1428"/>
      <c r="K4" s="1428"/>
      <c r="L4" s="1428"/>
      <c r="M4" s="1428"/>
      <c r="N4" s="1428"/>
      <c r="O4" s="1428"/>
      <c r="P4" s="1438" t="s">
        <v>119</v>
      </c>
    </row>
    <row r="5" spans="1:24" s="87" customFormat="1" ht="24.75" customHeight="1" thickBot="1">
      <c r="A5" s="552" t="s">
        <v>16</v>
      </c>
      <c r="B5" s="552" t="s">
        <v>49</v>
      </c>
      <c r="C5" s="552" t="s">
        <v>50</v>
      </c>
      <c r="D5" s="1430"/>
      <c r="E5" s="1428"/>
      <c r="F5" s="1428"/>
      <c r="G5" s="1428"/>
      <c r="H5" s="1428"/>
      <c r="I5" s="1428"/>
      <c r="J5" s="1428"/>
      <c r="K5" s="1428"/>
      <c r="L5" s="1428"/>
      <c r="M5" s="1428"/>
      <c r="N5" s="1428"/>
      <c r="O5" s="1428"/>
      <c r="P5" s="1439"/>
    </row>
    <row r="6" spans="1:24" s="89" customFormat="1" ht="24.75" customHeight="1" thickBot="1">
      <c r="A6" s="1440" t="s">
        <v>120</v>
      </c>
      <c r="B6" s="1440"/>
      <c r="C6" s="1440"/>
      <c r="D6" s="553">
        <f>D7</f>
        <v>45678140</v>
      </c>
      <c r="E6" s="1443"/>
      <c r="F6" s="1444"/>
      <c r="G6" s="1444"/>
      <c r="H6" s="1444"/>
      <c r="I6" s="1444"/>
      <c r="J6" s="1444"/>
      <c r="K6" s="1444"/>
      <c r="L6" s="1444"/>
      <c r="M6" s="1444"/>
      <c r="N6" s="1444"/>
      <c r="O6" s="1445"/>
      <c r="P6" s="550">
        <f>P7</f>
        <v>45678140</v>
      </c>
      <c r="Q6" s="88"/>
      <c r="R6" s="88"/>
      <c r="S6" s="88"/>
      <c r="T6" s="88"/>
      <c r="U6" s="88"/>
      <c r="V6" s="88"/>
      <c r="W6" s="88"/>
      <c r="X6" s="88"/>
    </row>
    <row r="7" spans="1:24" s="88" customFormat="1" ht="24.75" customHeight="1">
      <c r="A7" s="321" t="s">
        <v>72</v>
      </c>
      <c r="B7" s="1441" t="s">
        <v>82</v>
      </c>
      <c r="C7" s="1442"/>
      <c r="D7" s="322">
        <f>SUM(D8)</f>
        <v>45678140</v>
      </c>
      <c r="E7" s="323"/>
      <c r="F7" s="324"/>
      <c r="G7" s="324"/>
      <c r="H7" s="324"/>
      <c r="I7" s="324"/>
      <c r="J7" s="324"/>
      <c r="K7" s="324"/>
      <c r="L7" s="324"/>
      <c r="M7" s="324"/>
      <c r="N7" s="324"/>
      <c r="O7" s="325"/>
      <c r="P7" s="112">
        <f>SUM(P8)</f>
        <v>45678140</v>
      </c>
      <c r="Q7" s="90"/>
    </row>
    <row r="8" spans="1:24" s="88" customFormat="1" ht="24.75" customHeight="1">
      <c r="A8" s="326"/>
      <c r="B8" s="327" t="s">
        <v>51</v>
      </c>
      <c r="C8" s="327" t="s">
        <v>34</v>
      </c>
      <c r="D8" s="328">
        <f>SUM(D9+D17+D26+D49+D50)</f>
        <v>45678140</v>
      </c>
      <c r="E8" s="329"/>
      <c r="F8" s="330"/>
      <c r="G8" s="331"/>
      <c r="H8" s="331"/>
      <c r="I8" s="331"/>
      <c r="J8" s="331"/>
      <c r="K8" s="331"/>
      <c r="L8" s="331"/>
      <c r="M8" s="331"/>
      <c r="N8" s="331"/>
      <c r="O8" s="332"/>
      <c r="P8" s="113">
        <f>SUM(P9,P17,P26,P49,P50)</f>
        <v>45678140</v>
      </c>
      <c r="Q8" s="90"/>
    </row>
    <row r="9" spans="1:24" s="88" customFormat="1" ht="24.75" customHeight="1">
      <c r="A9" s="333"/>
      <c r="B9" s="334"/>
      <c r="C9" s="335" t="s">
        <v>53</v>
      </c>
      <c r="D9" s="336">
        <f>SUM(O10:O16)</f>
        <v>15408000</v>
      </c>
      <c r="E9" s="337" t="s">
        <v>34</v>
      </c>
      <c r="F9" s="338" t="s">
        <v>121</v>
      </c>
      <c r="G9" s="139"/>
      <c r="H9" s="339"/>
      <c r="I9" s="340"/>
      <c r="J9" s="339"/>
      <c r="K9" s="341"/>
      <c r="L9" s="339"/>
      <c r="M9" s="339"/>
      <c r="N9" s="339"/>
      <c r="O9" s="342"/>
      <c r="P9" s="114">
        <f>SUM(P10:P16)</f>
        <v>15408000</v>
      </c>
    </row>
    <row r="10" spans="1:24" s="88" customFormat="1" ht="23.25" customHeight="1">
      <c r="A10" s="333"/>
      <c r="B10" s="334"/>
      <c r="C10" s="343"/>
      <c r="D10" s="344"/>
      <c r="E10" s="345" t="s">
        <v>208</v>
      </c>
      <c r="F10" s="346" t="s">
        <v>123</v>
      </c>
      <c r="G10" s="347">
        <v>1996000</v>
      </c>
      <c r="H10" s="348" t="s">
        <v>87</v>
      </c>
      <c r="I10" s="349">
        <v>1</v>
      </c>
      <c r="J10" s="122" t="s">
        <v>87</v>
      </c>
      <c r="K10" s="350">
        <v>3</v>
      </c>
      <c r="L10" s="125"/>
      <c r="M10" s="122"/>
      <c r="N10" s="122" t="s">
        <v>86</v>
      </c>
      <c r="O10" s="126">
        <f>SUM(G10*I10*K10+M10)</f>
        <v>5988000</v>
      </c>
      <c r="P10" s="91">
        <f t="shared" ref="P10:P16" si="0">O10</f>
        <v>5988000</v>
      </c>
    </row>
    <row r="11" spans="1:24" s="3" customFormat="1" ht="23.25" customHeight="1">
      <c r="A11" s="333"/>
      <c r="B11" s="334"/>
      <c r="C11" s="351"/>
      <c r="D11" s="344"/>
      <c r="E11" s="352" t="s">
        <v>209</v>
      </c>
      <c r="F11" s="353" t="s">
        <v>124</v>
      </c>
      <c r="G11" s="354">
        <v>1533000</v>
      </c>
      <c r="H11" s="131" t="s">
        <v>87</v>
      </c>
      <c r="I11" s="355">
        <v>1</v>
      </c>
      <c r="J11" s="131" t="s">
        <v>87</v>
      </c>
      <c r="K11" s="356">
        <v>2</v>
      </c>
      <c r="L11" s="130"/>
      <c r="M11" s="131"/>
      <c r="N11" s="131" t="s">
        <v>86</v>
      </c>
      <c r="O11" s="132">
        <f>SUM(G11*I11*K11+M11)</f>
        <v>3066000</v>
      </c>
      <c r="P11" s="93">
        <f t="shared" si="0"/>
        <v>3066000</v>
      </c>
      <c r="Q11" s="88"/>
      <c r="R11" s="88"/>
      <c r="S11" s="88"/>
      <c r="T11" s="88"/>
      <c r="U11" s="88"/>
      <c r="V11" s="88"/>
      <c r="W11" s="88"/>
      <c r="X11" s="88"/>
    </row>
    <row r="12" spans="1:24" s="3" customFormat="1" ht="23.25" customHeight="1">
      <c r="A12" s="333"/>
      <c r="B12" s="334"/>
      <c r="C12" s="351"/>
      <c r="D12" s="344"/>
      <c r="E12" s="352" t="s">
        <v>209</v>
      </c>
      <c r="F12" s="353" t="s">
        <v>124</v>
      </c>
      <c r="G12" s="354">
        <v>183000</v>
      </c>
      <c r="H12" s="131" t="s">
        <v>87</v>
      </c>
      <c r="I12" s="355">
        <v>1</v>
      </c>
      <c r="J12" s="131" t="s">
        <v>87</v>
      </c>
      <c r="K12" s="356">
        <v>1</v>
      </c>
      <c r="L12" s="130"/>
      <c r="M12" s="131"/>
      <c r="N12" s="131" t="s">
        <v>86</v>
      </c>
      <c r="O12" s="132">
        <f>SUM(G12*I12*K12+M12)</f>
        <v>183000</v>
      </c>
      <c r="P12" s="93">
        <f t="shared" si="0"/>
        <v>183000</v>
      </c>
      <c r="Q12" s="88"/>
      <c r="R12" s="88"/>
      <c r="S12" s="88"/>
      <c r="T12" s="88"/>
      <c r="U12" s="88"/>
      <c r="V12" s="88"/>
      <c r="W12" s="88"/>
      <c r="X12" s="88"/>
    </row>
    <row r="13" spans="1:24" s="3" customFormat="1" ht="23.25" customHeight="1">
      <c r="A13" s="333"/>
      <c r="B13" s="334"/>
      <c r="C13" s="351"/>
      <c r="D13" s="344"/>
      <c r="E13" s="357" t="s">
        <v>210</v>
      </c>
      <c r="F13" s="358" t="s">
        <v>124</v>
      </c>
      <c r="G13" s="354">
        <v>1083000</v>
      </c>
      <c r="H13" s="131" t="s">
        <v>87</v>
      </c>
      <c r="I13" s="355">
        <v>1</v>
      </c>
      <c r="J13" s="359" t="s">
        <v>87</v>
      </c>
      <c r="K13" s="360">
        <v>3</v>
      </c>
      <c r="L13" s="361"/>
      <c r="M13" s="359"/>
      <c r="N13" s="359" t="s">
        <v>86</v>
      </c>
      <c r="O13" s="362">
        <f>SUM(G13*I13*K13+M13)</f>
        <v>3249000</v>
      </c>
      <c r="P13" s="93">
        <f t="shared" si="0"/>
        <v>3249000</v>
      </c>
      <c r="Q13" s="88"/>
      <c r="R13" s="88"/>
      <c r="S13" s="88"/>
      <c r="T13" s="88"/>
      <c r="U13" s="88"/>
      <c r="V13" s="88"/>
      <c r="W13" s="88"/>
      <c r="X13" s="88"/>
    </row>
    <row r="14" spans="1:24" s="3" customFormat="1" ht="23.25" customHeight="1">
      <c r="A14" s="333"/>
      <c r="B14" s="334"/>
      <c r="C14" s="351"/>
      <c r="D14" s="344"/>
      <c r="E14" s="357" t="s">
        <v>125</v>
      </c>
      <c r="F14" s="358" t="s">
        <v>126</v>
      </c>
      <c r="G14" s="354">
        <v>1014000</v>
      </c>
      <c r="H14" s="131" t="s">
        <v>87</v>
      </c>
      <c r="I14" s="355">
        <v>1</v>
      </c>
      <c r="J14" s="131" t="s">
        <v>87</v>
      </c>
      <c r="K14" s="356">
        <v>3</v>
      </c>
      <c r="L14" s="130"/>
      <c r="M14" s="131"/>
      <c r="N14" s="131" t="s">
        <v>86</v>
      </c>
      <c r="O14" s="132">
        <f>-SUM(G14*I14*K14+M14)</f>
        <v>-3042000</v>
      </c>
      <c r="P14" s="116">
        <f t="shared" si="0"/>
        <v>-3042000</v>
      </c>
      <c r="Q14" s="88"/>
      <c r="R14" s="88"/>
      <c r="S14" s="88"/>
      <c r="T14" s="88"/>
      <c r="U14" s="88"/>
      <c r="V14" s="88"/>
      <c r="W14" s="88"/>
      <c r="X14" s="88"/>
    </row>
    <row r="15" spans="1:24" s="3" customFormat="1" ht="23.25" customHeight="1">
      <c r="A15" s="333"/>
      <c r="B15" s="334"/>
      <c r="C15" s="351"/>
      <c r="D15" s="344"/>
      <c r="E15" s="357" t="s">
        <v>127</v>
      </c>
      <c r="F15" s="358" t="s">
        <v>128</v>
      </c>
      <c r="G15" s="363">
        <v>994000</v>
      </c>
      <c r="H15" s="364" t="s">
        <v>87</v>
      </c>
      <c r="I15" s="365">
        <v>1</v>
      </c>
      <c r="J15" s="364" t="s">
        <v>87</v>
      </c>
      <c r="K15" s="366">
        <v>3</v>
      </c>
      <c r="L15" s="367"/>
      <c r="M15" s="364"/>
      <c r="N15" s="364" t="s">
        <v>86</v>
      </c>
      <c r="O15" s="368">
        <f>SUM(G15*I15*K15+M15)</f>
        <v>2982000</v>
      </c>
      <c r="P15" s="95">
        <f t="shared" si="0"/>
        <v>2982000</v>
      </c>
    </row>
    <row r="16" spans="1:24" s="3" customFormat="1" ht="23.25" customHeight="1">
      <c r="A16" s="333"/>
      <c r="B16" s="334"/>
      <c r="C16" s="351"/>
      <c r="D16" s="344"/>
      <c r="E16" s="357" t="s">
        <v>211</v>
      </c>
      <c r="F16" s="358" t="s">
        <v>128</v>
      </c>
      <c r="G16" s="363">
        <v>994000</v>
      </c>
      <c r="H16" s="364" t="s">
        <v>87</v>
      </c>
      <c r="I16" s="365">
        <v>1</v>
      </c>
      <c r="J16" s="364" t="s">
        <v>87</v>
      </c>
      <c r="K16" s="366">
        <v>3</v>
      </c>
      <c r="L16" s="367"/>
      <c r="M16" s="364"/>
      <c r="N16" s="364" t="s">
        <v>86</v>
      </c>
      <c r="O16" s="368">
        <f>SUM(G16*I16*K16+M16)</f>
        <v>2982000</v>
      </c>
      <c r="P16" s="95">
        <f t="shared" si="0"/>
        <v>2982000</v>
      </c>
    </row>
    <row r="17" spans="1:16" s="3" customFormat="1" ht="23.25" customHeight="1">
      <c r="A17" s="333"/>
      <c r="B17" s="334"/>
      <c r="C17" s="335" t="s">
        <v>54</v>
      </c>
      <c r="D17" s="336">
        <f>SUM(P17)</f>
        <v>11120050</v>
      </c>
      <c r="E17" s="327" t="s">
        <v>34</v>
      </c>
      <c r="F17" s="369"/>
      <c r="G17" s="139"/>
      <c r="H17" s="339"/>
      <c r="I17" s="370"/>
      <c r="J17" s="339"/>
      <c r="K17" s="371"/>
      <c r="L17" s="339"/>
      <c r="M17" s="339"/>
      <c r="N17" s="339"/>
      <c r="O17" s="342"/>
      <c r="P17" s="117">
        <f>SUM(P18:P25)</f>
        <v>11120050</v>
      </c>
    </row>
    <row r="18" spans="1:16" s="3" customFormat="1" ht="23.25" customHeight="1">
      <c r="A18" s="333"/>
      <c r="B18" s="334"/>
      <c r="C18" s="343"/>
      <c r="D18" s="344"/>
      <c r="E18" s="119" t="s">
        <v>129</v>
      </c>
      <c r="F18" s="120"/>
      <c r="G18" s="121">
        <v>6600000</v>
      </c>
      <c r="H18" s="122" t="s">
        <v>87</v>
      </c>
      <c r="I18" s="123">
        <v>1</v>
      </c>
      <c r="J18" s="122" t="s">
        <v>87</v>
      </c>
      <c r="K18" s="124">
        <v>1</v>
      </c>
      <c r="L18" s="125"/>
      <c r="M18" s="122"/>
      <c r="N18" s="122" t="s">
        <v>86</v>
      </c>
      <c r="O18" s="126">
        <f>SUM(G18*I18*K18+M18)</f>
        <v>6600000</v>
      </c>
      <c r="P18" s="91">
        <f>O18</f>
        <v>6600000</v>
      </c>
    </row>
    <row r="19" spans="1:16" s="3" customFormat="1" ht="23.25" customHeight="1">
      <c r="A19" s="333"/>
      <c r="B19" s="334"/>
      <c r="C19" s="343"/>
      <c r="D19" s="344"/>
      <c r="E19" s="119" t="s">
        <v>129</v>
      </c>
      <c r="F19" s="120"/>
      <c r="G19" s="121">
        <v>1014000</v>
      </c>
      <c r="H19" s="122" t="s">
        <v>87</v>
      </c>
      <c r="I19" s="123">
        <v>1</v>
      </c>
      <c r="J19" s="122" t="s">
        <v>87</v>
      </c>
      <c r="K19" s="124">
        <v>1</v>
      </c>
      <c r="L19" s="125"/>
      <c r="M19" s="122"/>
      <c r="N19" s="122" t="s">
        <v>86</v>
      </c>
      <c r="O19" s="126">
        <f>-SUM(G19*I19*K19+M19)</f>
        <v>-1014000</v>
      </c>
      <c r="P19" s="118">
        <f>O19</f>
        <v>-1014000</v>
      </c>
    </row>
    <row r="20" spans="1:16" s="3" customFormat="1" ht="23.25" customHeight="1">
      <c r="A20" s="333"/>
      <c r="B20" s="334"/>
      <c r="C20" s="343"/>
      <c r="D20" s="344"/>
      <c r="E20" s="119" t="s">
        <v>206</v>
      </c>
      <c r="F20" s="120"/>
      <c r="G20" s="121"/>
      <c r="H20" s="122"/>
      <c r="I20" s="123"/>
      <c r="J20" s="122"/>
      <c r="K20" s="124"/>
      <c r="L20" s="125"/>
      <c r="M20" s="122"/>
      <c r="N20" s="122"/>
      <c r="O20" s="126"/>
      <c r="P20" s="126"/>
    </row>
    <row r="21" spans="1:16" s="3" customFormat="1" ht="23.25" customHeight="1">
      <c r="A21" s="333"/>
      <c r="B21" s="334"/>
      <c r="C21" s="343"/>
      <c r="D21" s="344"/>
      <c r="E21" s="372" t="s">
        <v>122</v>
      </c>
      <c r="F21" s="127" t="s">
        <v>123</v>
      </c>
      <c r="G21" s="121">
        <v>1996000</v>
      </c>
      <c r="H21" s="348" t="s">
        <v>87</v>
      </c>
      <c r="I21" s="123">
        <v>1</v>
      </c>
      <c r="J21" s="122" t="s">
        <v>87</v>
      </c>
      <c r="K21" s="124">
        <v>1</v>
      </c>
      <c r="L21" s="125"/>
      <c r="M21" s="122"/>
      <c r="N21" s="122" t="s">
        <v>86</v>
      </c>
      <c r="O21" s="126">
        <f>G21*I21*K21</f>
        <v>1996000</v>
      </c>
      <c r="P21" s="126">
        <f>O21</f>
        <v>1996000</v>
      </c>
    </row>
    <row r="22" spans="1:16" s="3" customFormat="1" ht="23.25" customHeight="1">
      <c r="A22" s="333"/>
      <c r="B22" s="334"/>
      <c r="C22" s="343"/>
      <c r="D22" s="344"/>
      <c r="E22" s="352" t="s">
        <v>209</v>
      </c>
      <c r="F22" s="128" t="s">
        <v>124</v>
      </c>
      <c r="G22" s="129">
        <v>1533000</v>
      </c>
      <c r="H22" s="131" t="s">
        <v>87</v>
      </c>
      <c r="I22" s="373">
        <v>1</v>
      </c>
      <c r="J22" s="131" t="s">
        <v>87</v>
      </c>
      <c r="K22" s="374">
        <v>1</v>
      </c>
      <c r="L22" s="130"/>
      <c r="M22" s="131"/>
      <c r="N22" s="131" t="s">
        <v>86</v>
      </c>
      <c r="O22" s="132">
        <f>G22*I22*K22</f>
        <v>1533000</v>
      </c>
      <c r="P22" s="132">
        <f>O22</f>
        <v>1533000</v>
      </c>
    </row>
    <row r="23" spans="1:16" s="3" customFormat="1" ht="23.25" customHeight="1">
      <c r="A23" s="333"/>
      <c r="B23" s="334"/>
      <c r="C23" s="343"/>
      <c r="D23" s="344"/>
      <c r="E23" s="352" t="s">
        <v>210</v>
      </c>
      <c r="F23" s="128" t="s">
        <v>124</v>
      </c>
      <c r="G23" s="129">
        <v>1083000</v>
      </c>
      <c r="H23" s="131" t="s">
        <v>87</v>
      </c>
      <c r="I23" s="373">
        <v>0.75</v>
      </c>
      <c r="J23" s="131" t="s">
        <v>87</v>
      </c>
      <c r="K23" s="374">
        <v>1</v>
      </c>
      <c r="L23" s="130"/>
      <c r="M23" s="131"/>
      <c r="N23" s="131" t="s">
        <v>86</v>
      </c>
      <c r="O23" s="132">
        <f>G23*I23*K23</f>
        <v>812250</v>
      </c>
      <c r="P23" s="132">
        <f>O23</f>
        <v>812250</v>
      </c>
    </row>
    <row r="24" spans="1:16" s="3" customFormat="1" ht="23.25" customHeight="1">
      <c r="A24" s="333"/>
      <c r="B24" s="334"/>
      <c r="C24" s="343"/>
      <c r="D24" s="344"/>
      <c r="E24" s="352" t="s">
        <v>127</v>
      </c>
      <c r="F24" s="128" t="s">
        <v>128</v>
      </c>
      <c r="G24" s="129">
        <v>994000</v>
      </c>
      <c r="H24" s="131" t="s">
        <v>87</v>
      </c>
      <c r="I24" s="373">
        <v>0.6</v>
      </c>
      <c r="J24" s="131" t="s">
        <v>87</v>
      </c>
      <c r="K24" s="374">
        <v>1</v>
      </c>
      <c r="L24" s="130"/>
      <c r="M24" s="131"/>
      <c r="N24" s="131" t="s">
        <v>86</v>
      </c>
      <c r="O24" s="132">
        <f>G24*I24*K24</f>
        <v>596400</v>
      </c>
      <c r="P24" s="132">
        <f>O24</f>
        <v>596400</v>
      </c>
    </row>
    <row r="25" spans="1:16" s="3" customFormat="1" ht="23.25" customHeight="1">
      <c r="A25" s="333"/>
      <c r="B25" s="334"/>
      <c r="C25" s="343"/>
      <c r="D25" s="344"/>
      <c r="E25" s="375" t="s">
        <v>211</v>
      </c>
      <c r="F25" s="133" t="s">
        <v>128</v>
      </c>
      <c r="G25" s="134">
        <v>994000</v>
      </c>
      <c r="H25" s="359" t="s">
        <v>87</v>
      </c>
      <c r="I25" s="376">
        <v>0.6</v>
      </c>
      <c r="J25" s="136" t="s">
        <v>87</v>
      </c>
      <c r="K25" s="377">
        <v>1</v>
      </c>
      <c r="L25" s="135"/>
      <c r="M25" s="136"/>
      <c r="N25" s="136" t="s">
        <v>86</v>
      </c>
      <c r="O25" s="137">
        <f>G25*I25*K25</f>
        <v>596400</v>
      </c>
      <c r="P25" s="137">
        <f>O25</f>
        <v>596400</v>
      </c>
    </row>
    <row r="26" spans="1:16" s="3" customFormat="1" ht="23.25" customHeight="1">
      <c r="A26" s="333"/>
      <c r="B26" s="334"/>
      <c r="C26" s="327" t="s">
        <v>55</v>
      </c>
      <c r="D26" s="378">
        <f>SUM(P26)</f>
        <v>12745800</v>
      </c>
      <c r="E26" s="327" t="s">
        <v>34</v>
      </c>
      <c r="F26" s="369"/>
      <c r="G26" s="379"/>
      <c r="H26" s="379"/>
      <c r="I26" s="379"/>
      <c r="J26" s="379"/>
      <c r="K26" s="379"/>
      <c r="L26" s="380"/>
      <c r="M26" s="379"/>
      <c r="N26" s="379"/>
      <c r="O26" s="381"/>
      <c r="P26" s="117">
        <f>SUM(P27:P48)</f>
        <v>12745800</v>
      </c>
    </row>
    <row r="27" spans="1:16" s="3" customFormat="1" ht="23.25" customHeight="1">
      <c r="A27" s="333"/>
      <c r="B27" s="334"/>
      <c r="C27" s="343"/>
      <c r="D27" s="382"/>
      <c r="E27" s="383" t="s">
        <v>212</v>
      </c>
      <c r="F27" s="384"/>
      <c r="G27" s="134">
        <v>6600000</v>
      </c>
      <c r="H27" s="136" t="s">
        <v>87</v>
      </c>
      <c r="I27" s="376">
        <v>0.5</v>
      </c>
      <c r="J27" s="136" t="s">
        <v>87</v>
      </c>
      <c r="K27" s="377">
        <v>1</v>
      </c>
      <c r="L27" s="135"/>
      <c r="M27" s="136"/>
      <c r="N27" s="136" t="s">
        <v>86</v>
      </c>
      <c r="O27" s="137">
        <f>SUM(G27*I27*K27+M27)</f>
        <v>3300000</v>
      </c>
      <c r="P27" s="95">
        <f>O27</f>
        <v>3300000</v>
      </c>
    </row>
    <row r="28" spans="1:16" s="3" customFormat="1" ht="23.25" customHeight="1">
      <c r="A28" s="333"/>
      <c r="B28" s="334"/>
      <c r="C28" s="343"/>
      <c r="D28" s="382"/>
      <c r="E28" s="385" t="s">
        <v>89</v>
      </c>
      <c r="F28" s="128"/>
      <c r="G28" s="129">
        <f>G27</f>
        <v>6600000</v>
      </c>
      <c r="H28" s="131" t="s">
        <v>87</v>
      </c>
      <c r="I28" s="373">
        <v>0.1</v>
      </c>
      <c r="J28" s="131" t="s">
        <v>87</v>
      </c>
      <c r="K28" s="356">
        <v>3</v>
      </c>
      <c r="L28" s="130"/>
      <c r="M28" s="131"/>
      <c r="N28" s="131" t="s">
        <v>86</v>
      </c>
      <c r="O28" s="132">
        <f>SUM(G28*I28*K28+M28)</f>
        <v>1980000</v>
      </c>
      <c r="P28" s="92">
        <f t="shared" ref="P28:P46" si="1">O28</f>
        <v>1980000</v>
      </c>
    </row>
    <row r="29" spans="1:16" s="3" customFormat="1" ht="23.25" customHeight="1">
      <c r="A29" s="333"/>
      <c r="B29" s="334"/>
      <c r="C29" s="343"/>
      <c r="D29" s="382"/>
      <c r="E29" s="385" t="s">
        <v>89</v>
      </c>
      <c r="F29" s="128"/>
      <c r="G29" s="129">
        <v>1014000</v>
      </c>
      <c r="H29" s="131" t="s">
        <v>87</v>
      </c>
      <c r="I29" s="373">
        <v>0.1</v>
      </c>
      <c r="J29" s="131" t="s">
        <v>87</v>
      </c>
      <c r="K29" s="356">
        <v>3</v>
      </c>
      <c r="L29" s="130"/>
      <c r="M29" s="131"/>
      <c r="N29" s="131" t="s">
        <v>86</v>
      </c>
      <c r="O29" s="132">
        <f>-SUM(G29*I29*K29+M29)</f>
        <v>-304200</v>
      </c>
      <c r="P29" s="115">
        <f t="shared" si="1"/>
        <v>-304200</v>
      </c>
    </row>
    <row r="30" spans="1:16" s="3" customFormat="1" ht="23.25" customHeight="1">
      <c r="A30" s="333"/>
      <c r="B30" s="334"/>
      <c r="C30" s="343"/>
      <c r="D30" s="382"/>
      <c r="E30" s="385" t="s">
        <v>111</v>
      </c>
      <c r="F30" s="128"/>
      <c r="G30" s="129">
        <v>30000</v>
      </c>
      <c r="H30" s="131" t="s">
        <v>87</v>
      </c>
      <c r="I30" s="355">
        <v>5</v>
      </c>
      <c r="J30" s="131" t="s">
        <v>87</v>
      </c>
      <c r="K30" s="356">
        <v>3</v>
      </c>
      <c r="L30" s="131"/>
      <c r="M30" s="131"/>
      <c r="N30" s="131" t="s">
        <v>86</v>
      </c>
      <c r="O30" s="132">
        <f t="shared" ref="O30:O41" si="2">SUM(G30*I30*K30)</f>
        <v>450000</v>
      </c>
      <c r="P30" s="92">
        <f t="shared" si="1"/>
        <v>450000</v>
      </c>
    </row>
    <row r="31" spans="1:16" s="3" customFormat="1" ht="23.25" customHeight="1">
      <c r="A31" s="333"/>
      <c r="B31" s="334"/>
      <c r="C31" s="343"/>
      <c r="D31" s="382"/>
      <c r="E31" s="385" t="s">
        <v>111</v>
      </c>
      <c r="F31" s="128"/>
      <c r="G31" s="129">
        <v>30000</v>
      </c>
      <c r="H31" s="131" t="s">
        <v>87</v>
      </c>
      <c r="I31" s="355">
        <v>1</v>
      </c>
      <c r="J31" s="131" t="s">
        <v>87</v>
      </c>
      <c r="K31" s="356">
        <v>3</v>
      </c>
      <c r="L31" s="131"/>
      <c r="M31" s="131"/>
      <c r="N31" s="131" t="s">
        <v>86</v>
      </c>
      <c r="O31" s="132">
        <f>-SUM(G31*I31*K31)</f>
        <v>-90000</v>
      </c>
      <c r="P31" s="115">
        <f t="shared" si="1"/>
        <v>-90000</v>
      </c>
    </row>
    <row r="32" spans="1:16" s="3" customFormat="1" ht="23.25" customHeight="1">
      <c r="A32" s="333"/>
      <c r="B32" s="334"/>
      <c r="C32" s="343"/>
      <c r="D32" s="382"/>
      <c r="E32" s="385" t="s">
        <v>91</v>
      </c>
      <c r="F32" s="128"/>
      <c r="G32" s="129">
        <v>50000</v>
      </c>
      <c r="H32" s="131" t="s">
        <v>87</v>
      </c>
      <c r="I32" s="355">
        <v>5</v>
      </c>
      <c r="J32" s="131" t="s">
        <v>87</v>
      </c>
      <c r="K32" s="356">
        <v>3</v>
      </c>
      <c r="L32" s="131"/>
      <c r="M32" s="131"/>
      <c r="N32" s="131" t="s">
        <v>86</v>
      </c>
      <c r="O32" s="132">
        <f t="shared" si="2"/>
        <v>750000</v>
      </c>
      <c r="P32" s="92">
        <f t="shared" si="1"/>
        <v>750000</v>
      </c>
    </row>
    <row r="33" spans="1:16" s="3" customFormat="1" ht="23.25" customHeight="1">
      <c r="A33" s="333"/>
      <c r="B33" s="334"/>
      <c r="C33" s="343"/>
      <c r="D33" s="382"/>
      <c r="E33" s="385" t="s">
        <v>91</v>
      </c>
      <c r="F33" s="353"/>
      <c r="G33" s="354">
        <v>50000</v>
      </c>
      <c r="H33" s="131" t="s">
        <v>87</v>
      </c>
      <c r="I33" s="355">
        <v>1</v>
      </c>
      <c r="J33" s="131" t="s">
        <v>87</v>
      </c>
      <c r="K33" s="356">
        <v>3</v>
      </c>
      <c r="L33" s="131"/>
      <c r="M33" s="131"/>
      <c r="N33" s="131" t="s">
        <v>86</v>
      </c>
      <c r="O33" s="132">
        <f>-SUM(G33*I33*K33)</f>
        <v>-150000</v>
      </c>
      <c r="P33" s="115">
        <f>O33</f>
        <v>-150000</v>
      </c>
    </row>
    <row r="34" spans="1:16" s="3" customFormat="1" ht="23.25" customHeight="1">
      <c r="A34" s="333"/>
      <c r="B34" s="334"/>
      <c r="C34" s="343"/>
      <c r="D34" s="382"/>
      <c r="E34" s="352" t="s">
        <v>92</v>
      </c>
      <c r="F34" s="353"/>
      <c r="G34" s="354">
        <v>70000</v>
      </c>
      <c r="H34" s="131" t="s">
        <v>87</v>
      </c>
      <c r="I34" s="355">
        <v>5</v>
      </c>
      <c r="J34" s="131" t="s">
        <v>87</v>
      </c>
      <c r="K34" s="356">
        <v>3</v>
      </c>
      <c r="L34" s="131"/>
      <c r="M34" s="131"/>
      <c r="N34" s="131" t="s">
        <v>86</v>
      </c>
      <c r="O34" s="132">
        <f t="shared" si="2"/>
        <v>1050000</v>
      </c>
      <c r="P34" s="92">
        <f t="shared" si="1"/>
        <v>1050000</v>
      </c>
    </row>
    <row r="35" spans="1:16" s="3" customFormat="1" ht="23.25" customHeight="1">
      <c r="A35" s="333"/>
      <c r="B35" s="334"/>
      <c r="C35" s="343"/>
      <c r="D35" s="382"/>
      <c r="E35" s="352" t="s">
        <v>92</v>
      </c>
      <c r="F35" s="353"/>
      <c r="G35" s="354">
        <v>70000</v>
      </c>
      <c r="H35" s="131" t="s">
        <v>87</v>
      </c>
      <c r="I35" s="355">
        <v>1</v>
      </c>
      <c r="J35" s="131" t="s">
        <v>87</v>
      </c>
      <c r="K35" s="356">
        <v>3</v>
      </c>
      <c r="L35" s="131"/>
      <c r="M35" s="131"/>
      <c r="N35" s="131" t="s">
        <v>86</v>
      </c>
      <c r="O35" s="132">
        <f>-SUM(G35*I35*K35)</f>
        <v>-210000</v>
      </c>
      <c r="P35" s="115">
        <f>O35</f>
        <v>-210000</v>
      </c>
    </row>
    <row r="36" spans="1:16" s="3" customFormat="1" ht="23.25" customHeight="1">
      <c r="A36" s="333"/>
      <c r="B36" s="334"/>
      <c r="C36" s="343"/>
      <c r="D36" s="382"/>
      <c r="E36" s="385" t="s">
        <v>130</v>
      </c>
      <c r="F36" s="353"/>
      <c r="G36" s="354">
        <v>30000</v>
      </c>
      <c r="H36" s="131" t="s">
        <v>87</v>
      </c>
      <c r="I36" s="355">
        <v>5</v>
      </c>
      <c r="J36" s="131" t="s">
        <v>87</v>
      </c>
      <c r="K36" s="356">
        <v>3</v>
      </c>
      <c r="L36" s="131"/>
      <c r="M36" s="131"/>
      <c r="N36" s="131" t="s">
        <v>86</v>
      </c>
      <c r="O36" s="132">
        <f t="shared" si="2"/>
        <v>450000</v>
      </c>
      <c r="P36" s="92">
        <f t="shared" si="1"/>
        <v>450000</v>
      </c>
    </row>
    <row r="37" spans="1:16" s="3" customFormat="1" ht="23.25" customHeight="1">
      <c r="A37" s="333"/>
      <c r="B37" s="334"/>
      <c r="C37" s="343"/>
      <c r="D37" s="382"/>
      <c r="E37" s="385" t="s">
        <v>130</v>
      </c>
      <c r="F37" s="353"/>
      <c r="G37" s="354">
        <v>30000</v>
      </c>
      <c r="H37" s="131" t="s">
        <v>87</v>
      </c>
      <c r="I37" s="355">
        <v>1</v>
      </c>
      <c r="J37" s="131" t="s">
        <v>87</v>
      </c>
      <c r="K37" s="356">
        <v>3</v>
      </c>
      <c r="L37" s="131"/>
      <c r="M37" s="131"/>
      <c r="N37" s="131" t="s">
        <v>86</v>
      </c>
      <c r="O37" s="132">
        <f>-SUM(G37*I37*K37)</f>
        <v>-90000</v>
      </c>
      <c r="P37" s="115">
        <f>O37</f>
        <v>-90000</v>
      </c>
    </row>
    <row r="38" spans="1:16" s="3" customFormat="1" ht="23.25" customHeight="1">
      <c r="A38" s="333"/>
      <c r="B38" s="334"/>
      <c r="C38" s="343"/>
      <c r="D38" s="382"/>
      <c r="E38" s="385" t="s">
        <v>131</v>
      </c>
      <c r="F38" s="353"/>
      <c r="G38" s="354">
        <v>30000</v>
      </c>
      <c r="H38" s="131" t="s">
        <v>87</v>
      </c>
      <c r="I38" s="355">
        <v>3</v>
      </c>
      <c r="J38" s="131" t="s">
        <v>87</v>
      </c>
      <c r="K38" s="356">
        <v>3</v>
      </c>
      <c r="L38" s="131"/>
      <c r="M38" s="131"/>
      <c r="N38" s="131" t="s">
        <v>86</v>
      </c>
      <c r="O38" s="132">
        <f t="shared" si="2"/>
        <v>270000</v>
      </c>
      <c r="P38" s="94">
        <f t="shared" si="1"/>
        <v>270000</v>
      </c>
    </row>
    <row r="39" spans="1:16" s="3" customFormat="1" ht="23.25" customHeight="1">
      <c r="A39" s="333"/>
      <c r="B39" s="334"/>
      <c r="C39" s="343"/>
      <c r="D39" s="382"/>
      <c r="E39" s="385" t="s">
        <v>93</v>
      </c>
      <c r="F39" s="353"/>
      <c r="G39" s="354">
        <v>20000</v>
      </c>
      <c r="H39" s="131" t="s">
        <v>87</v>
      </c>
      <c r="I39" s="355">
        <v>4</v>
      </c>
      <c r="J39" s="131" t="s">
        <v>87</v>
      </c>
      <c r="K39" s="356">
        <v>3</v>
      </c>
      <c r="L39" s="131"/>
      <c r="M39" s="131"/>
      <c r="N39" s="131" t="s">
        <v>86</v>
      </c>
      <c r="O39" s="132">
        <f t="shared" si="2"/>
        <v>240000</v>
      </c>
      <c r="P39" s="94">
        <f t="shared" si="1"/>
        <v>240000</v>
      </c>
    </row>
    <row r="40" spans="1:16" s="3" customFormat="1" ht="23.25" customHeight="1">
      <c r="A40" s="333"/>
      <c r="B40" s="334"/>
      <c r="C40" s="343"/>
      <c r="D40" s="382"/>
      <c r="E40" s="385" t="s">
        <v>132</v>
      </c>
      <c r="F40" s="353"/>
      <c r="G40" s="354">
        <v>300000</v>
      </c>
      <c r="H40" s="131" t="s">
        <v>87</v>
      </c>
      <c r="I40" s="355">
        <v>1</v>
      </c>
      <c r="J40" s="131" t="s">
        <v>87</v>
      </c>
      <c r="K40" s="356">
        <v>3</v>
      </c>
      <c r="L40" s="131"/>
      <c r="M40" s="131"/>
      <c r="N40" s="131" t="s">
        <v>86</v>
      </c>
      <c r="O40" s="132">
        <f t="shared" si="2"/>
        <v>900000</v>
      </c>
      <c r="P40" s="94">
        <f t="shared" si="1"/>
        <v>900000</v>
      </c>
    </row>
    <row r="41" spans="1:16" s="3" customFormat="1" ht="23.25" customHeight="1">
      <c r="A41" s="333"/>
      <c r="B41" s="334"/>
      <c r="C41" s="343"/>
      <c r="D41" s="382"/>
      <c r="E41" s="385" t="s">
        <v>133</v>
      </c>
      <c r="F41" s="358"/>
      <c r="G41" s="354">
        <v>200000</v>
      </c>
      <c r="H41" s="131" t="s">
        <v>87</v>
      </c>
      <c r="I41" s="355">
        <v>1</v>
      </c>
      <c r="J41" s="131" t="s">
        <v>87</v>
      </c>
      <c r="K41" s="356">
        <v>3</v>
      </c>
      <c r="L41" s="131"/>
      <c r="M41" s="131"/>
      <c r="N41" s="131" t="s">
        <v>86</v>
      </c>
      <c r="O41" s="132">
        <f t="shared" si="2"/>
        <v>600000</v>
      </c>
      <c r="P41" s="94">
        <f t="shared" si="1"/>
        <v>600000</v>
      </c>
    </row>
    <row r="42" spans="1:16" s="3" customFormat="1" ht="23.25" customHeight="1">
      <c r="A42" s="333"/>
      <c r="B42" s="334"/>
      <c r="C42" s="386"/>
      <c r="D42" s="382"/>
      <c r="E42" s="387" t="s">
        <v>96</v>
      </c>
      <c r="F42" s="128"/>
      <c r="G42" s="134"/>
      <c r="H42" s="136"/>
      <c r="I42" s="388"/>
      <c r="J42" s="136"/>
      <c r="K42" s="389"/>
      <c r="L42" s="136"/>
      <c r="M42" s="136"/>
      <c r="N42" s="136"/>
      <c r="O42" s="137"/>
      <c r="P42" s="94"/>
    </row>
    <row r="43" spans="1:16" s="3" customFormat="1" ht="23.25" customHeight="1">
      <c r="A43" s="333"/>
      <c r="B43" s="334"/>
      <c r="C43" s="386"/>
      <c r="D43" s="382"/>
      <c r="E43" s="352" t="s">
        <v>97</v>
      </c>
      <c r="F43" s="390"/>
      <c r="G43" s="354">
        <v>190000</v>
      </c>
      <c r="H43" s="131" t="s">
        <v>87</v>
      </c>
      <c r="I43" s="355">
        <v>2</v>
      </c>
      <c r="J43" s="131" t="s">
        <v>87</v>
      </c>
      <c r="K43" s="356">
        <v>3</v>
      </c>
      <c r="L43" s="131"/>
      <c r="M43" s="131"/>
      <c r="N43" s="131" t="s">
        <v>86</v>
      </c>
      <c r="O43" s="132">
        <f>SUM(G43*I43*K43)</f>
        <v>1140000</v>
      </c>
      <c r="P43" s="94">
        <f t="shared" si="1"/>
        <v>1140000</v>
      </c>
    </row>
    <row r="44" spans="1:16" s="3" customFormat="1" ht="23.25" customHeight="1">
      <c r="A44" s="333"/>
      <c r="B44" s="334"/>
      <c r="C44" s="386"/>
      <c r="D44" s="382"/>
      <c r="E44" s="352" t="s">
        <v>98</v>
      </c>
      <c r="F44" s="353"/>
      <c r="G44" s="354">
        <v>135000</v>
      </c>
      <c r="H44" s="131" t="s">
        <v>87</v>
      </c>
      <c r="I44" s="355">
        <v>3</v>
      </c>
      <c r="J44" s="131" t="s">
        <v>87</v>
      </c>
      <c r="K44" s="356">
        <v>3</v>
      </c>
      <c r="L44" s="131"/>
      <c r="M44" s="131"/>
      <c r="N44" s="131" t="s">
        <v>86</v>
      </c>
      <c r="O44" s="132">
        <f>SUM(G44*I44*K44)</f>
        <v>1215000</v>
      </c>
      <c r="P44" s="94">
        <f t="shared" si="1"/>
        <v>1215000</v>
      </c>
    </row>
    <row r="45" spans="1:16" s="3" customFormat="1" ht="23.25" customHeight="1">
      <c r="A45" s="333"/>
      <c r="B45" s="391"/>
      <c r="C45" s="386"/>
      <c r="D45" s="382"/>
      <c r="E45" s="352" t="s">
        <v>98</v>
      </c>
      <c r="F45" s="353"/>
      <c r="G45" s="354">
        <v>135000</v>
      </c>
      <c r="H45" s="131" t="s">
        <v>87</v>
      </c>
      <c r="I45" s="355">
        <v>1</v>
      </c>
      <c r="J45" s="131" t="s">
        <v>87</v>
      </c>
      <c r="K45" s="356">
        <v>3</v>
      </c>
      <c r="L45" s="131"/>
      <c r="M45" s="131"/>
      <c r="N45" s="131" t="s">
        <v>86</v>
      </c>
      <c r="O45" s="132">
        <f>-SUM(G45*I45*K45)</f>
        <v>-405000</v>
      </c>
      <c r="P45" s="138">
        <f>O45</f>
        <v>-405000</v>
      </c>
    </row>
    <row r="46" spans="1:16" s="3" customFormat="1" ht="23.25" customHeight="1">
      <c r="A46" s="333"/>
      <c r="B46" s="392"/>
      <c r="C46" s="343"/>
      <c r="D46" s="344"/>
      <c r="E46" s="387" t="s">
        <v>99</v>
      </c>
      <c r="F46" s="393"/>
      <c r="G46" s="394">
        <v>150000</v>
      </c>
      <c r="H46" s="364" t="s">
        <v>87</v>
      </c>
      <c r="I46" s="365">
        <v>4</v>
      </c>
      <c r="J46" s="364" t="s">
        <v>87</v>
      </c>
      <c r="K46" s="366">
        <v>3</v>
      </c>
      <c r="L46" s="364"/>
      <c r="M46" s="366"/>
      <c r="N46" s="364" t="s">
        <v>86</v>
      </c>
      <c r="O46" s="368">
        <f>SUM(G46*I46*K46)</f>
        <v>1800000</v>
      </c>
      <c r="P46" s="94">
        <f t="shared" si="1"/>
        <v>1800000</v>
      </c>
    </row>
    <row r="47" spans="1:16" s="3" customFormat="1" ht="23.25" customHeight="1">
      <c r="A47" s="333"/>
      <c r="B47" s="392"/>
      <c r="C47" s="351"/>
      <c r="D47" s="344"/>
      <c r="E47" s="387" t="s">
        <v>99</v>
      </c>
      <c r="F47" s="393"/>
      <c r="G47" s="394">
        <v>150000</v>
      </c>
      <c r="H47" s="364" t="s">
        <v>87</v>
      </c>
      <c r="I47" s="365">
        <v>1</v>
      </c>
      <c r="J47" s="364" t="s">
        <v>87</v>
      </c>
      <c r="K47" s="366">
        <v>2</v>
      </c>
      <c r="L47" s="364"/>
      <c r="M47" s="366"/>
      <c r="N47" s="364" t="s">
        <v>86</v>
      </c>
      <c r="O47" s="368">
        <f>SUM(G47*I47*K47)</f>
        <v>300000</v>
      </c>
      <c r="P47" s="94">
        <f>O47</f>
        <v>300000</v>
      </c>
    </row>
    <row r="48" spans="1:16" s="3" customFormat="1" ht="23.25" customHeight="1">
      <c r="A48" s="333"/>
      <c r="B48" s="392"/>
      <c r="C48" s="351"/>
      <c r="D48" s="344"/>
      <c r="E48" s="387" t="s">
        <v>99</v>
      </c>
      <c r="F48" s="395"/>
      <c r="G48" s="394">
        <v>150000</v>
      </c>
      <c r="H48" s="364" t="s">
        <v>87</v>
      </c>
      <c r="I48" s="365">
        <v>1</v>
      </c>
      <c r="J48" s="364" t="s">
        <v>87</v>
      </c>
      <c r="K48" s="366">
        <v>3</v>
      </c>
      <c r="L48" s="364"/>
      <c r="M48" s="366"/>
      <c r="N48" s="364" t="s">
        <v>86</v>
      </c>
      <c r="O48" s="368">
        <f>-SUM(G48*I48*K48)</f>
        <v>-450000</v>
      </c>
      <c r="P48" s="138">
        <f>O48</f>
        <v>-450000</v>
      </c>
    </row>
    <row r="49" spans="1:16" s="3" customFormat="1" ht="23.25" customHeight="1">
      <c r="A49" s="333"/>
      <c r="B49" s="334"/>
      <c r="C49" s="335" t="s">
        <v>56</v>
      </c>
      <c r="D49" s="396">
        <f>P49</f>
        <v>3385320</v>
      </c>
      <c r="E49" s="397" t="s">
        <v>100</v>
      </c>
      <c r="F49" s="398"/>
      <c r="G49" s="139">
        <f>P9+P17+P26+1350000</f>
        <v>40623850</v>
      </c>
      <c r="H49" s="339" t="s">
        <v>87</v>
      </c>
      <c r="I49" s="399" t="s">
        <v>101</v>
      </c>
      <c r="J49" s="339"/>
      <c r="K49" s="371"/>
      <c r="L49" s="369"/>
      <c r="M49" s="339"/>
      <c r="N49" s="339" t="s">
        <v>86</v>
      </c>
      <c r="O49" s="381">
        <f>ROUND(SUM(G49/12),-1)</f>
        <v>3385320</v>
      </c>
      <c r="P49" s="140">
        <f>O49</f>
        <v>3385320</v>
      </c>
    </row>
    <row r="50" spans="1:16" s="3" customFormat="1" ht="23.25" customHeight="1">
      <c r="A50" s="333"/>
      <c r="B50" s="334"/>
      <c r="C50" s="400" t="s">
        <v>117</v>
      </c>
      <c r="D50" s="401">
        <f>P50</f>
        <v>3018970</v>
      </c>
      <c r="E50" s="398" t="s">
        <v>34</v>
      </c>
      <c r="F50" s="398"/>
      <c r="G50" s="141"/>
      <c r="H50" s="402"/>
      <c r="I50" s="403"/>
      <c r="J50" s="402"/>
      <c r="K50" s="404"/>
      <c r="L50" s="324"/>
      <c r="M50" s="402"/>
      <c r="N50" s="136"/>
      <c r="O50" s="381"/>
      <c r="P50" s="140">
        <f>SUM(P51:P60)</f>
        <v>3018970</v>
      </c>
    </row>
    <row r="51" spans="1:16" s="3" customFormat="1" ht="23.25" customHeight="1">
      <c r="A51" s="333"/>
      <c r="B51" s="334"/>
      <c r="C51" s="400"/>
      <c r="D51" s="401"/>
      <c r="E51" s="119" t="s">
        <v>102</v>
      </c>
      <c r="F51" s="405"/>
      <c r="G51" s="406">
        <f>G49-P32-P34</f>
        <v>38823850</v>
      </c>
      <c r="H51" s="122" t="s">
        <v>87</v>
      </c>
      <c r="I51" s="407">
        <v>2.945E-2</v>
      </c>
      <c r="J51" s="408"/>
      <c r="K51" s="408"/>
      <c r="L51" s="122"/>
      <c r="M51" s="122"/>
      <c r="N51" s="122" t="s">
        <v>86</v>
      </c>
      <c r="O51" s="126">
        <f>ROUND(SUM(G51*I51),-1)</f>
        <v>1143360</v>
      </c>
      <c r="P51" s="96">
        <f t="shared" ref="P51:P60" si="3">O51</f>
        <v>1143360</v>
      </c>
    </row>
    <row r="52" spans="1:16" s="3" customFormat="1" ht="23.25" customHeight="1">
      <c r="A52" s="333"/>
      <c r="B52" s="334"/>
      <c r="C52" s="351"/>
      <c r="D52" s="409"/>
      <c r="E52" s="385" t="s">
        <v>102</v>
      </c>
      <c r="F52" s="353"/>
      <c r="G52" s="394">
        <v>59010</v>
      </c>
      <c r="H52" s="364" t="s">
        <v>87</v>
      </c>
      <c r="I52" s="366">
        <v>3</v>
      </c>
      <c r="J52" s="410"/>
      <c r="K52" s="410"/>
      <c r="L52" s="131"/>
      <c r="M52" s="131"/>
      <c r="N52" s="131" t="s">
        <v>86</v>
      </c>
      <c r="O52" s="132">
        <f>-ROUND(SUM(G52*I52),-1)</f>
        <v>-177030</v>
      </c>
      <c r="P52" s="142">
        <f t="shared" si="3"/>
        <v>-177030</v>
      </c>
    </row>
    <row r="53" spans="1:16" s="3" customFormat="1" ht="23.25" customHeight="1">
      <c r="A53" s="333"/>
      <c r="B53" s="334"/>
      <c r="C53" s="351"/>
      <c r="D53" s="409"/>
      <c r="E53" s="385" t="s">
        <v>103</v>
      </c>
      <c r="F53" s="353"/>
      <c r="G53" s="411">
        <f>O51</f>
        <v>1143360</v>
      </c>
      <c r="H53" s="131" t="s">
        <v>87</v>
      </c>
      <c r="I53" s="412">
        <v>6.5500000000000003E-2</v>
      </c>
      <c r="J53" s="410"/>
      <c r="K53" s="410"/>
      <c r="L53" s="131"/>
      <c r="M53" s="131"/>
      <c r="N53" s="131" t="s">
        <v>86</v>
      </c>
      <c r="O53" s="132">
        <f>ROUND(SUM(G53*I53),-1)</f>
        <v>74890</v>
      </c>
      <c r="P53" s="97">
        <f t="shared" si="3"/>
        <v>74890</v>
      </c>
    </row>
    <row r="54" spans="1:16" s="3" customFormat="1" ht="23.25" customHeight="1">
      <c r="A54" s="333"/>
      <c r="B54" s="334"/>
      <c r="C54" s="351"/>
      <c r="D54" s="409"/>
      <c r="E54" s="385" t="s">
        <v>103</v>
      </c>
      <c r="F54" s="353"/>
      <c r="G54" s="411">
        <v>3860</v>
      </c>
      <c r="H54" s="131" t="s">
        <v>87</v>
      </c>
      <c r="I54" s="356">
        <v>3</v>
      </c>
      <c r="J54" s="410"/>
      <c r="K54" s="410"/>
      <c r="L54" s="131"/>
      <c r="M54" s="131"/>
      <c r="N54" s="131" t="s">
        <v>86</v>
      </c>
      <c r="O54" s="132">
        <f>-ROUND(SUM(G54*I54),-1)</f>
        <v>-11580</v>
      </c>
      <c r="P54" s="142">
        <f t="shared" si="3"/>
        <v>-11580</v>
      </c>
    </row>
    <row r="55" spans="1:16" s="3" customFormat="1" ht="23.25" customHeight="1">
      <c r="A55" s="333"/>
      <c r="B55" s="334"/>
      <c r="C55" s="351"/>
      <c r="D55" s="409"/>
      <c r="E55" s="385" t="s">
        <v>104</v>
      </c>
      <c r="F55" s="353"/>
      <c r="G55" s="411">
        <f>G51</f>
        <v>38823850</v>
      </c>
      <c r="H55" s="131" t="s">
        <v>87</v>
      </c>
      <c r="I55" s="412">
        <v>4.4999999999999998E-2</v>
      </c>
      <c r="J55" s="410"/>
      <c r="K55" s="410"/>
      <c r="L55" s="131"/>
      <c r="M55" s="131"/>
      <c r="N55" s="131" t="s">
        <v>86</v>
      </c>
      <c r="O55" s="132">
        <f>ROUND(SUM(G55*I55),-1)</f>
        <v>1747070</v>
      </c>
      <c r="P55" s="97">
        <f t="shared" si="3"/>
        <v>1747070</v>
      </c>
    </row>
    <row r="56" spans="1:16" s="3" customFormat="1" ht="23.25" customHeight="1">
      <c r="A56" s="333"/>
      <c r="B56" s="334"/>
      <c r="C56" s="351"/>
      <c r="D56" s="409"/>
      <c r="E56" s="385" t="s">
        <v>104</v>
      </c>
      <c r="F56" s="353"/>
      <c r="G56" s="411">
        <v>91570</v>
      </c>
      <c r="H56" s="131" t="s">
        <v>87</v>
      </c>
      <c r="I56" s="356">
        <v>3</v>
      </c>
      <c r="J56" s="410"/>
      <c r="K56" s="410"/>
      <c r="L56" s="131"/>
      <c r="M56" s="131"/>
      <c r="N56" s="131" t="s">
        <v>86</v>
      </c>
      <c r="O56" s="132">
        <f>-ROUND(SUM(G56*I56),-1)</f>
        <v>-274710</v>
      </c>
      <c r="P56" s="142">
        <f t="shared" si="3"/>
        <v>-274710</v>
      </c>
    </row>
    <row r="57" spans="1:16" s="3" customFormat="1" ht="23.25" customHeight="1">
      <c r="A57" s="333"/>
      <c r="B57" s="334"/>
      <c r="C57" s="351"/>
      <c r="D57" s="409"/>
      <c r="E57" s="385" t="s">
        <v>105</v>
      </c>
      <c r="F57" s="353"/>
      <c r="G57" s="411">
        <f>G51</f>
        <v>38823850</v>
      </c>
      <c r="H57" s="131" t="s">
        <v>87</v>
      </c>
      <c r="I57" s="412">
        <v>8.0000000000000002E-3</v>
      </c>
      <c r="J57" s="410"/>
      <c r="K57" s="410"/>
      <c r="L57" s="131"/>
      <c r="M57" s="131"/>
      <c r="N57" s="131" t="s">
        <v>86</v>
      </c>
      <c r="O57" s="132">
        <f>ROUND(SUM(G57*I57),-1)</f>
        <v>310590</v>
      </c>
      <c r="P57" s="97">
        <f t="shared" si="3"/>
        <v>310590</v>
      </c>
    </row>
    <row r="58" spans="1:16" s="3" customFormat="1" ht="23.25" customHeight="1">
      <c r="A58" s="333"/>
      <c r="B58" s="334"/>
      <c r="C58" s="351"/>
      <c r="D58" s="409"/>
      <c r="E58" s="385" t="s">
        <v>105</v>
      </c>
      <c r="F58" s="353"/>
      <c r="G58" s="411">
        <v>16280</v>
      </c>
      <c r="H58" s="131" t="s">
        <v>87</v>
      </c>
      <c r="I58" s="356">
        <v>3</v>
      </c>
      <c r="J58" s="410"/>
      <c r="K58" s="410"/>
      <c r="L58" s="131"/>
      <c r="M58" s="131"/>
      <c r="N58" s="131" t="s">
        <v>86</v>
      </c>
      <c r="O58" s="132">
        <f>-ROUND(SUM(G58*I58),-1)</f>
        <v>-48840</v>
      </c>
      <c r="P58" s="142">
        <f t="shared" si="3"/>
        <v>-48840</v>
      </c>
    </row>
    <row r="59" spans="1:16" s="3" customFormat="1" ht="23.25" customHeight="1">
      <c r="A59" s="333"/>
      <c r="B59" s="334"/>
      <c r="C59" s="351"/>
      <c r="D59" s="409"/>
      <c r="E59" s="385" t="s">
        <v>134</v>
      </c>
      <c r="F59" s="353"/>
      <c r="G59" s="413">
        <f>G57</f>
        <v>38823850</v>
      </c>
      <c r="H59" s="359" t="s">
        <v>87</v>
      </c>
      <c r="I59" s="414">
        <v>7.7999999999999996E-3</v>
      </c>
      <c r="J59" s="410"/>
      <c r="K59" s="410"/>
      <c r="L59" s="131"/>
      <c r="M59" s="131"/>
      <c r="N59" s="131" t="s">
        <v>86</v>
      </c>
      <c r="O59" s="132">
        <f>ROUND(SUM(G59*I59),-1)</f>
        <v>302830</v>
      </c>
      <c r="P59" s="97">
        <f t="shared" si="3"/>
        <v>302830</v>
      </c>
    </row>
    <row r="60" spans="1:16" s="3" customFormat="1" ht="23.25" customHeight="1" thickBot="1">
      <c r="A60" s="415"/>
      <c r="B60" s="416"/>
      <c r="C60" s="417"/>
      <c r="D60" s="418"/>
      <c r="E60" s="419" t="s">
        <v>134</v>
      </c>
      <c r="F60" s="420"/>
      <c r="G60" s="421">
        <v>15870</v>
      </c>
      <c r="H60" s="422" t="s">
        <v>87</v>
      </c>
      <c r="I60" s="423">
        <v>3</v>
      </c>
      <c r="J60" s="424"/>
      <c r="K60" s="424"/>
      <c r="L60" s="422"/>
      <c r="M60" s="422"/>
      <c r="N60" s="422" t="s">
        <v>86</v>
      </c>
      <c r="O60" s="425">
        <f>-ROUND(SUM(G60*I60),-1)</f>
        <v>-47610</v>
      </c>
      <c r="P60" s="143">
        <f t="shared" si="3"/>
        <v>-47610</v>
      </c>
    </row>
    <row r="61" spans="1:16" ht="23.25" customHeight="1">
      <c r="A61" s="426"/>
      <c r="B61" s="426"/>
      <c r="C61" s="426"/>
      <c r="D61" s="426"/>
      <c r="E61" s="426"/>
      <c r="F61" s="427"/>
      <c r="G61" s="426"/>
      <c r="H61" s="426"/>
      <c r="I61" s="426"/>
      <c r="J61" s="426"/>
      <c r="K61" s="426"/>
      <c r="L61" s="426"/>
      <c r="M61" s="426"/>
      <c r="N61" s="426"/>
      <c r="O61" s="426"/>
    </row>
    <row r="62" spans="1:16" ht="23.25" customHeight="1">
      <c r="A62" s="426"/>
      <c r="B62" s="426"/>
      <c r="C62" s="426"/>
      <c r="D62" s="426"/>
      <c r="E62" s="426"/>
      <c r="F62" s="427"/>
      <c r="G62" s="426"/>
      <c r="H62" s="426"/>
      <c r="I62" s="426"/>
      <c r="J62" s="426"/>
      <c r="K62" s="426"/>
      <c r="L62" s="426"/>
      <c r="M62" s="426"/>
      <c r="N62" s="426"/>
      <c r="O62" s="426"/>
    </row>
    <row r="63" spans="1:16" ht="23.25" customHeight="1">
      <c r="A63" s="426"/>
      <c r="B63" s="426"/>
      <c r="C63" s="426"/>
      <c r="D63" s="426"/>
      <c r="E63" s="426"/>
      <c r="F63" s="427"/>
      <c r="G63" s="426"/>
      <c r="H63" s="426"/>
      <c r="I63" s="426"/>
      <c r="J63" s="426"/>
      <c r="K63" s="426"/>
      <c r="L63" s="426"/>
      <c r="M63" s="426"/>
      <c r="N63" s="426"/>
      <c r="O63" s="426"/>
    </row>
    <row r="64" spans="1:16" ht="23.25" customHeight="1">
      <c r="A64" s="426"/>
      <c r="B64" s="426"/>
      <c r="C64" s="426"/>
      <c r="D64" s="426"/>
      <c r="E64" s="426"/>
      <c r="F64" s="427"/>
      <c r="G64" s="426"/>
      <c r="H64" s="426"/>
      <c r="I64" s="426"/>
      <c r="J64" s="426"/>
      <c r="K64" s="426"/>
      <c r="L64" s="426"/>
      <c r="M64" s="426"/>
      <c r="N64" s="426"/>
      <c r="O64" s="426"/>
    </row>
    <row r="65" spans="1:15" ht="23.25" customHeight="1">
      <c r="A65" s="426"/>
      <c r="B65" s="426"/>
      <c r="C65" s="426"/>
      <c r="D65" s="426"/>
      <c r="E65" s="426"/>
      <c r="F65" s="427"/>
      <c r="G65" s="426"/>
      <c r="H65" s="426"/>
      <c r="I65" s="426"/>
      <c r="J65" s="426"/>
      <c r="K65" s="426"/>
      <c r="L65" s="426"/>
      <c r="M65" s="426"/>
      <c r="N65" s="426"/>
      <c r="O65" s="426"/>
    </row>
    <row r="66" spans="1:15" ht="23.25" customHeight="1">
      <c r="A66" s="426"/>
      <c r="B66" s="426"/>
      <c r="C66" s="426"/>
      <c r="D66" s="426"/>
      <c r="E66" s="426"/>
      <c r="F66" s="427"/>
      <c r="G66" s="426"/>
      <c r="H66" s="426"/>
      <c r="I66" s="426"/>
      <c r="J66" s="426"/>
      <c r="K66" s="426"/>
      <c r="L66" s="426"/>
      <c r="M66" s="426"/>
      <c r="N66" s="426"/>
      <c r="O66" s="426"/>
    </row>
    <row r="67" spans="1:15" ht="23.25" customHeight="1">
      <c r="A67" s="426"/>
      <c r="B67" s="426"/>
      <c r="C67" s="426"/>
      <c r="D67" s="426"/>
      <c r="E67" s="426"/>
      <c r="F67" s="427"/>
      <c r="G67" s="426"/>
      <c r="H67" s="426"/>
      <c r="I67" s="426"/>
      <c r="J67" s="426"/>
      <c r="K67" s="426"/>
      <c r="L67" s="426"/>
      <c r="M67" s="426"/>
      <c r="N67" s="426"/>
      <c r="O67" s="426"/>
    </row>
    <row r="68" spans="1:15" ht="23.25" customHeight="1">
      <c r="A68" s="426"/>
      <c r="B68" s="426"/>
      <c r="C68" s="426"/>
      <c r="D68" s="426"/>
      <c r="E68" s="426"/>
      <c r="F68" s="427"/>
      <c r="G68" s="426"/>
      <c r="H68" s="426"/>
      <c r="I68" s="426"/>
      <c r="J68" s="426"/>
      <c r="K68" s="426"/>
      <c r="L68" s="426"/>
      <c r="M68" s="426"/>
      <c r="N68" s="426"/>
      <c r="O68" s="426"/>
    </row>
    <row r="69" spans="1:15" ht="23.25" customHeight="1">
      <c r="A69" s="426"/>
      <c r="B69" s="426"/>
      <c r="C69" s="426"/>
      <c r="D69" s="426"/>
      <c r="E69" s="426"/>
      <c r="F69" s="427"/>
      <c r="G69" s="426"/>
      <c r="H69" s="426"/>
      <c r="I69" s="426"/>
      <c r="J69" s="426"/>
      <c r="K69" s="426"/>
      <c r="L69" s="426"/>
      <c r="M69" s="426"/>
      <c r="N69" s="426"/>
      <c r="O69" s="426"/>
    </row>
    <row r="70" spans="1:15">
      <c r="A70" s="426"/>
      <c r="B70" s="426"/>
      <c r="C70" s="426"/>
      <c r="D70" s="426"/>
      <c r="E70" s="426"/>
      <c r="F70" s="427"/>
      <c r="G70" s="426"/>
      <c r="H70" s="426"/>
      <c r="I70" s="426"/>
      <c r="J70" s="426"/>
      <c r="K70" s="426"/>
      <c r="L70" s="426"/>
      <c r="M70" s="426"/>
      <c r="N70" s="426"/>
      <c r="O70" s="426"/>
    </row>
    <row r="71" spans="1:15">
      <c r="A71" s="426"/>
      <c r="B71" s="426"/>
      <c r="C71" s="426"/>
      <c r="D71" s="426"/>
      <c r="E71" s="426"/>
      <c r="F71" s="427"/>
      <c r="G71" s="426"/>
      <c r="H71" s="426"/>
      <c r="I71" s="426"/>
      <c r="J71" s="426"/>
      <c r="K71" s="426"/>
      <c r="L71" s="426"/>
      <c r="M71" s="426"/>
      <c r="N71" s="426"/>
      <c r="O71" s="426"/>
    </row>
    <row r="72" spans="1:15">
      <c r="A72" s="426"/>
      <c r="B72" s="426"/>
      <c r="C72" s="426"/>
      <c r="D72" s="426"/>
      <c r="E72" s="426"/>
      <c r="F72" s="427"/>
      <c r="G72" s="426"/>
      <c r="H72" s="426"/>
      <c r="I72" s="426"/>
      <c r="J72" s="426"/>
      <c r="K72" s="426"/>
      <c r="L72" s="426"/>
      <c r="M72" s="426"/>
      <c r="N72" s="426"/>
      <c r="O72" s="426"/>
    </row>
    <row r="73" spans="1:15">
      <c r="A73" s="426"/>
      <c r="B73" s="426"/>
      <c r="C73" s="426"/>
      <c r="D73" s="426"/>
      <c r="E73" s="426"/>
      <c r="F73" s="427"/>
      <c r="G73" s="426"/>
      <c r="H73" s="426"/>
      <c r="I73" s="426"/>
      <c r="J73" s="426"/>
      <c r="K73" s="426"/>
      <c r="L73" s="426"/>
      <c r="M73" s="426"/>
      <c r="N73" s="426"/>
      <c r="O73" s="426"/>
    </row>
    <row r="74" spans="1:15">
      <c r="A74" s="426"/>
      <c r="B74" s="426"/>
      <c r="C74" s="426"/>
      <c r="D74" s="426"/>
      <c r="E74" s="426"/>
      <c r="F74" s="427"/>
      <c r="G74" s="426"/>
      <c r="H74" s="426"/>
      <c r="I74" s="426"/>
      <c r="J74" s="426"/>
      <c r="K74" s="426"/>
      <c r="L74" s="426"/>
      <c r="M74" s="426"/>
      <c r="N74" s="426"/>
      <c r="O74" s="426"/>
    </row>
    <row r="75" spans="1:15">
      <c r="A75" s="426"/>
      <c r="B75" s="426"/>
      <c r="C75" s="426"/>
      <c r="D75" s="426"/>
      <c r="E75" s="426"/>
      <c r="F75" s="427"/>
      <c r="G75" s="426"/>
      <c r="H75" s="426"/>
      <c r="I75" s="426"/>
      <c r="J75" s="426"/>
      <c r="K75" s="426"/>
      <c r="L75" s="426"/>
      <c r="M75" s="426"/>
      <c r="N75" s="426"/>
      <c r="O75" s="426"/>
    </row>
    <row r="76" spans="1:15">
      <c r="A76" s="426"/>
      <c r="B76" s="426"/>
      <c r="C76" s="426"/>
      <c r="D76" s="426"/>
      <c r="E76" s="426"/>
      <c r="F76" s="427"/>
      <c r="G76" s="426"/>
      <c r="H76" s="426"/>
      <c r="I76" s="426"/>
      <c r="J76" s="426"/>
      <c r="K76" s="426"/>
      <c r="L76" s="426"/>
      <c r="M76" s="426"/>
      <c r="N76" s="426"/>
      <c r="O76" s="426"/>
    </row>
    <row r="77" spans="1:15">
      <c r="A77" s="426"/>
      <c r="B77" s="426"/>
      <c r="C77" s="426"/>
      <c r="D77" s="426"/>
      <c r="E77" s="426"/>
      <c r="F77" s="427"/>
      <c r="G77" s="426"/>
      <c r="H77" s="426"/>
      <c r="I77" s="426"/>
      <c r="J77" s="426"/>
      <c r="K77" s="426"/>
      <c r="L77" s="426"/>
      <c r="M77" s="426"/>
      <c r="N77" s="426"/>
      <c r="O77" s="426"/>
    </row>
    <row r="78" spans="1:15">
      <c r="A78" s="426"/>
      <c r="B78" s="426"/>
      <c r="C78" s="426"/>
      <c r="D78" s="426"/>
      <c r="E78" s="426"/>
      <c r="F78" s="427"/>
      <c r="G78" s="426"/>
      <c r="H78" s="426"/>
      <c r="I78" s="426"/>
      <c r="J78" s="426"/>
      <c r="K78" s="426"/>
      <c r="L78" s="426"/>
      <c r="M78" s="426"/>
      <c r="N78" s="426"/>
      <c r="O78" s="426"/>
    </row>
    <row r="79" spans="1:15">
      <c r="A79" s="426"/>
      <c r="B79" s="426"/>
      <c r="C79" s="426"/>
      <c r="D79" s="426"/>
      <c r="E79" s="426"/>
      <c r="F79" s="427"/>
      <c r="G79" s="426"/>
      <c r="H79" s="426"/>
      <c r="I79" s="426"/>
      <c r="J79" s="426"/>
      <c r="K79" s="426"/>
      <c r="L79" s="426"/>
      <c r="M79" s="426"/>
      <c r="N79" s="426"/>
      <c r="O79" s="426"/>
    </row>
    <row r="80" spans="1:15">
      <c r="A80" s="426"/>
      <c r="B80" s="426"/>
      <c r="C80" s="426"/>
      <c r="D80" s="426"/>
      <c r="E80" s="426"/>
      <c r="F80" s="427"/>
      <c r="G80" s="426"/>
      <c r="H80" s="426"/>
      <c r="I80" s="426"/>
      <c r="J80" s="426"/>
      <c r="K80" s="426"/>
      <c r="L80" s="426"/>
      <c r="M80" s="426"/>
      <c r="N80" s="426"/>
      <c r="O80" s="426"/>
    </row>
    <row r="81" spans="1:15">
      <c r="A81" s="426"/>
      <c r="B81" s="426"/>
      <c r="C81" s="426"/>
      <c r="D81" s="426"/>
      <c r="E81" s="426"/>
      <c r="F81" s="427"/>
      <c r="G81" s="426"/>
      <c r="H81" s="426"/>
      <c r="I81" s="426"/>
      <c r="J81" s="426"/>
      <c r="K81" s="426"/>
      <c r="L81" s="426"/>
      <c r="M81" s="426"/>
      <c r="N81" s="426"/>
      <c r="O81" s="426"/>
    </row>
    <row r="82" spans="1:15">
      <c r="A82" s="426"/>
      <c r="B82" s="426"/>
      <c r="C82" s="426"/>
      <c r="D82" s="426"/>
      <c r="E82" s="426"/>
      <c r="F82" s="427"/>
      <c r="G82" s="426"/>
      <c r="H82" s="426"/>
      <c r="I82" s="426"/>
      <c r="J82" s="426"/>
      <c r="K82" s="426"/>
      <c r="L82" s="426"/>
      <c r="M82" s="426"/>
      <c r="N82" s="426"/>
      <c r="O82" s="426"/>
    </row>
    <row r="83" spans="1:15">
      <c r="A83" s="426"/>
      <c r="B83" s="426"/>
      <c r="C83" s="426"/>
      <c r="D83" s="426"/>
      <c r="E83" s="426"/>
      <c r="F83" s="427"/>
      <c r="G83" s="426"/>
      <c r="H83" s="426"/>
      <c r="I83" s="426"/>
      <c r="J83" s="426"/>
      <c r="K83" s="426"/>
      <c r="L83" s="426"/>
      <c r="M83" s="426"/>
      <c r="N83" s="426"/>
      <c r="O83" s="426"/>
    </row>
    <row r="84" spans="1:15">
      <c r="A84" s="426"/>
      <c r="B84" s="426"/>
      <c r="C84" s="426"/>
      <c r="D84" s="426"/>
      <c r="E84" s="426"/>
      <c r="F84" s="427"/>
      <c r="G84" s="426"/>
      <c r="H84" s="426"/>
      <c r="I84" s="426"/>
      <c r="J84" s="426"/>
      <c r="K84" s="426"/>
      <c r="L84" s="426"/>
      <c r="M84" s="426"/>
      <c r="N84" s="426"/>
      <c r="O84" s="426"/>
    </row>
    <row r="85" spans="1:15">
      <c r="A85" s="426"/>
      <c r="B85" s="426"/>
      <c r="C85" s="426"/>
      <c r="D85" s="426"/>
      <c r="E85" s="426"/>
      <c r="F85" s="427"/>
      <c r="G85" s="426"/>
      <c r="H85" s="426"/>
      <c r="I85" s="426"/>
      <c r="J85" s="426"/>
      <c r="K85" s="426"/>
      <c r="L85" s="426"/>
      <c r="M85" s="426"/>
      <c r="N85" s="426"/>
      <c r="O85" s="426"/>
    </row>
    <row r="86" spans="1:15">
      <c r="A86" s="426"/>
      <c r="B86" s="426"/>
      <c r="C86" s="426"/>
      <c r="D86" s="426"/>
      <c r="E86" s="426"/>
      <c r="F86" s="427"/>
      <c r="G86" s="426"/>
      <c r="H86" s="426"/>
      <c r="I86" s="426"/>
      <c r="J86" s="426"/>
      <c r="K86" s="426"/>
      <c r="L86" s="426"/>
      <c r="M86" s="426"/>
      <c r="N86" s="426"/>
      <c r="O86" s="426"/>
    </row>
    <row r="87" spans="1:15">
      <c r="A87" s="426"/>
      <c r="B87" s="426"/>
      <c r="C87" s="426"/>
      <c r="D87" s="426"/>
      <c r="E87" s="426"/>
      <c r="F87" s="427"/>
      <c r="G87" s="426"/>
      <c r="H87" s="426"/>
      <c r="I87" s="426"/>
      <c r="J87" s="426"/>
      <c r="K87" s="426"/>
      <c r="L87" s="426"/>
      <c r="M87" s="426"/>
      <c r="N87" s="426"/>
      <c r="O87" s="426"/>
    </row>
    <row r="88" spans="1:15">
      <c r="A88" s="426"/>
      <c r="B88" s="426"/>
      <c r="C88" s="426"/>
      <c r="D88" s="426"/>
      <c r="E88" s="426"/>
      <c r="F88" s="427"/>
      <c r="G88" s="426"/>
      <c r="H88" s="426"/>
      <c r="I88" s="426"/>
      <c r="J88" s="426"/>
      <c r="K88" s="426"/>
      <c r="L88" s="426"/>
      <c r="M88" s="426"/>
      <c r="N88" s="426"/>
      <c r="O88" s="426"/>
    </row>
    <row r="89" spans="1:15">
      <c r="A89" s="426"/>
      <c r="B89" s="426"/>
      <c r="C89" s="426"/>
      <c r="D89" s="426"/>
      <c r="E89" s="426"/>
      <c r="F89" s="427"/>
      <c r="G89" s="426"/>
      <c r="H89" s="426"/>
      <c r="I89" s="426"/>
      <c r="J89" s="426"/>
      <c r="K89" s="426"/>
      <c r="L89" s="426"/>
      <c r="M89" s="426"/>
      <c r="N89" s="426"/>
      <c r="O89" s="426"/>
    </row>
    <row r="90" spans="1:15">
      <c r="A90" s="426"/>
      <c r="B90" s="426"/>
      <c r="C90" s="426"/>
      <c r="D90" s="426"/>
      <c r="E90" s="426"/>
      <c r="F90" s="427"/>
      <c r="G90" s="426"/>
      <c r="H90" s="426"/>
      <c r="I90" s="426"/>
      <c r="J90" s="426"/>
      <c r="K90" s="426"/>
      <c r="L90" s="426"/>
      <c r="M90" s="426"/>
      <c r="N90" s="426"/>
      <c r="O90" s="426"/>
    </row>
    <row r="91" spans="1:15">
      <c r="A91" s="426"/>
      <c r="B91" s="426"/>
      <c r="C91" s="426"/>
      <c r="D91" s="426"/>
      <c r="E91" s="426"/>
      <c r="F91" s="427"/>
      <c r="G91" s="426"/>
      <c r="H91" s="426"/>
      <c r="I91" s="426"/>
      <c r="J91" s="426"/>
      <c r="K91" s="426"/>
      <c r="L91" s="426"/>
      <c r="M91" s="426"/>
      <c r="N91" s="426"/>
      <c r="O91" s="426"/>
    </row>
    <row r="92" spans="1:15">
      <c r="A92" s="426"/>
      <c r="B92" s="426"/>
      <c r="C92" s="426"/>
      <c r="D92" s="426"/>
      <c r="E92" s="426"/>
      <c r="F92" s="427"/>
      <c r="G92" s="426"/>
      <c r="H92" s="426"/>
      <c r="I92" s="426"/>
      <c r="J92" s="426"/>
      <c r="K92" s="426"/>
      <c r="L92" s="426"/>
      <c r="M92" s="426"/>
      <c r="N92" s="426"/>
      <c r="O92" s="426"/>
    </row>
    <row r="93" spans="1:15">
      <c r="A93" s="426"/>
      <c r="B93" s="426"/>
      <c r="C93" s="426"/>
      <c r="D93" s="426"/>
      <c r="E93" s="426"/>
      <c r="F93" s="427"/>
      <c r="G93" s="426"/>
      <c r="H93" s="426"/>
      <c r="I93" s="426"/>
      <c r="J93" s="426"/>
      <c r="K93" s="426"/>
      <c r="L93" s="426"/>
      <c r="M93" s="426"/>
      <c r="N93" s="426"/>
      <c r="O93" s="426"/>
    </row>
    <row r="94" spans="1:15">
      <c r="A94" s="426"/>
      <c r="B94" s="426"/>
      <c r="C94" s="426"/>
      <c r="D94" s="426"/>
      <c r="E94" s="426"/>
      <c r="F94" s="427"/>
      <c r="G94" s="426"/>
      <c r="H94" s="426"/>
      <c r="I94" s="426"/>
      <c r="J94" s="426"/>
      <c r="K94" s="426"/>
      <c r="L94" s="426"/>
      <c r="M94" s="426"/>
      <c r="N94" s="426"/>
      <c r="O94" s="426"/>
    </row>
    <row r="95" spans="1:15">
      <c r="A95" s="426"/>
      <c r="B95" s="426"/>
      <c r="C95" s="426"/>
      <c r="D95" s="426"/>
      <c r="E95" s="426"/>
      <c r="F95" s="427"/>
      <c r="G95" s="426"/>
      <c r="H95" s="426"/>
      <c r="I95" s="426"/>
      <c r="J95" s="426"/>
      <c r="K95" s="426"/>
      <c r="L95" s="426"/>
      <c r="M95" s="426"/>
      <c r="N95" s="426"/>
      <c r="O95" s="426"/>
    </row>
    <row r="96" spans="1:15">
      <c r="A96" s="426"/>
      <c r="B96" s="426"/>
      <c r="C96" s="426"/>
      <c r="D96" s="426"/>
      <c r="E96" s="426"/>
      <c r="F96" s="427"/>
      <c r="G96" s="426"/>
      <c r="H96" s="426"/>
      <c r="I96" s="426"/>
      <c r="J96" s="426"/>
      <c r="K96" s="426"/>
      <c r="L96" s="426"/>
      <c r="M96" s="426"/>
      <c r="N96" s="426"/>
      <c r="O96" s="426"/>
    </row>
    <row r="97" spans="1:15">
      <c r="A97" s="426"/>
      <c r="B97" s="426"/>
      <c r="C97" s="426"/>
      <c r="D97" s="426"/>
      <c r="E97" s="426"/>
      <c r="F97" s="427"/>
      <c r="G97" s="426"/>
      <c r="H97" s="426"/>
      <c r="I97" s="426"/>
      <c r="J97" s="426"/>
      <c r="K97" s="426"/>
      <c r="L97" s="426"/>
      <c r="M97" s="426"/>
      <c r="N97" s="426"/>
      <c r="O97" s="426"/>
    </row>
    <row r="98" spans="1:15">
      <c r="A98" s="426"/>
      <c r="B98" s="426"/>
      <c r="C98" s="426"/>
      <c r="D98" s="426"/>
      <c r="E98" s="426"/>
      <c r="F98" s="427"/>
      <c r="G98" s="426"/>
      <c r="H98" s="426"/>
      <c r="I98" s="426"/>
      <c r="J98" s="426"/>
      <c r="K98" s="426"/>
      <c r="L98" s="426"/>
      <c r="M98" s="426"/>
      <c r="N98" s="426"/>
      <c r="O98" s="426"/>
    </row>
    <row r="99" spans="1:15">
      <c r="A99" s="426"/>
      <c r="B99" s="426"/>
      <c r="C99" s="426"/>
      <c r="D99" s="426"/>
      <c r="E99" s="426"/>
      <c r="F99" s="427"/>
      <c r="G99" s="426"/>
      <c r="H99" s="426"/>
      <c r="I99" s="426"/>
      <c r="J99" s="426"/>
      <c r="K99" s="426"/>
      <c r="L99" s="426"/>
      <c r="M99" s="426"/>
      <c r="N99" s="426"/>
      <c r="O99" s="426"/>
    </row>
    <row r="100" spans="1:15">
      <c r="A100" s="426"/>
      <c r="B100" s="426"/>
      <c r="C100" s="426"/>
      <c r="D100" s="426"/>
      <c r="E100" s="426"/>
      <c r="F100" s="427"/>
      <c r="G100" s="426"/>
      <c r="H100" s="426"/>
      <c r="I100" s="426"/>
      <c r="J100" s="426"/>
      <c r="K100" s="426"/>
      <c r="L100" s="426"/>
      <c r="M100" s="426"/>
      <c r="N100" s="426"/>
      <c r="O100" s="426"/>
    </row>
    <row r="101" spans="1:15">
      <c r="A101" s="426"/>
      <c r="B101" s="426"/>
      <c r="C101" s="426"/>
      <c r="D101" s="426"/>
      <c r="E101" s="426"/>
      <c r="F101" s="427"/>
      <c r="G101" s="426"/>
      <c r="H101" s="426"/>
      <c r="I101" s="426"/>
      <c r="J101" s="426"/>
      <c r="K101" s="426"/>
      <c r="L101" s="426"/>
      <c r="M101" s="426"/>
      <c r="N101" s="426"/>
      <c r="O101" s="426"/>
    </row>
    <row r="102" spans="1:15">
      <c r="A102" s="426"/>
      <c r="B102" s="426"/>
      <c r="C102" s="426"/>
      <c r="D102" s="426"/>
      <c r="E102" s="426"/>
      <c r="F102" s="427"/>
      <c r="G102" s="426"/>
      <c r="H102" s="426"/>
      <c r="I102" s="426"/>
      <c r="J102" s="426"/>
      <c r="K102" s="426"/>
      <c r="L102" s="426"/>
      <c r="M102" s="426"/>
      <c r="N102" s="426"/>
      <c r="O102" s="426"/>
    </row>
    <row r="103" spans="1:15">
      <c r="A103" s="426"/>
      <c r="B103" s="426"/>
      <c r="C103" s="426"/>
      <c r="D103" s="426"/>
      <c r="E103" s="426"/>
      <c r="F103" s="427"/>
      <c r="G103" s="426"/>
      <c r="H103" s="426"/>
      <c r="I103" s="426"/>
      <c r="J103" s="426"/>
      <c r="K103" s="426"/>
      <c r="L103" s="426"/>
      <c r="M103" s="426"/>
      <c r="N103" s="426"/>
      <c r="O103" s="426"/>
    </row>
    <row r="104" spans="1:15">
      <c r="A104" s="426"/>
      <c r="B104" s="426"/>
      <c r="C104" s="426"/>
      <c r="D104" s="426"/>
      <c r="E104" s="426"/>
      <c r="F104" s="427"/>
      <c r="G104" s="426"/>
      <c r="H104" s="426"/>
      <c r="I104" s="426"/>
      <c r="J104" s="426"/>
      <c r="K104" s="426"/>
      <c r="L104" s="426"/>
      <c r="M104" s="426"/>
      <c r="N104" s="426"/>
      <c r="O104" s="426"/>
    </row>
    <row r="105" spans="1:15">
      <c r="A105" s="426"/>
      <c r="B105" s="426"/>
      <c r="C105" s="426"/>
      <c r="D105" s="426"/>
      <c r="E105" s="426"/>
      <c r="F105" s="427"/>
      <c r="G105" s="426"/>
      <c r="H105" s="426"/>
      <c r="I105" s="426"/>
      <c r="J105" s="426"/>
      <c r="K105" s="426"/>
      <c r="L105" s="426"/>
      <c r="M105" s="426"/>
      <c r="N105" s="426"/>
      <c r="O105" s="426"/>
    </row>
    <row r="106" spans="1:15">
      <c r="A106" s="426"/>
      <c r="B106" s="426"/>
      <c r="C106" s="426"/>
      <c r="D106" s="426"/>
      <c r="E106" s="426"/>
      <c r="F106" s="427"/>
      <c r="G106" s="426"/>
      <c r="H106" s="426"/>
      <c r="I106" s="426"/>
      <c r="J106" s="426"/>
      <c r="K106" s="426"/>
      <c r="L106" s="426"/>
      <c r="M106" s="426"/>
      <c r="N106" s="426"/>
      <c r="O106" s="426"/>
    </row>
    <row r="107" spans="1:15">
      <c r="A107" s="426"/>
      <c r="B107" s="426"/>
      <c r="C107" s="426"/>
      <c r="D107" s="426"/>
      <c r="E107" s="426"/>
      <c r="F107" s="427"/>
      <c r="G107" s="426"/>
      <c r="H107" s="426"/>
      <c r="I107" s="426"/>
      <c r="J107" s="426"/>
      <c r="K107" s="426"/>
      <c r="L107" s="426"/>
      <c r="M107" s="426"/>
      <c r="N107" s="426"/>
      <c r="O107" s="426"/>
    </row>
    <row r="108" spans="1:15">
      <c r="A108" s="426"/>
      <c r="B108" s="426"/>
      <c r="C108" s="426"/>
      <c r="D108" s="426"/>
      <c r="E108" s="426"/>
      <c r="F108" s="427"/>
      <c r="G108" s="426"/>
      <c r="H108" s="426"/>
      <c r="I108" s="426"/>
      <c r="J108" s="426"/>
      <c r="K108" s="426"/>
      <c r="L108" s="426"/>
      <c r="M108" s="426"/>
      <c r="N108" s="426"/>
      <c r="O108" s="426"/>
    </row>
    <row r="109" spans="1:15">
      <c r="A109" s="426"/>
      <c r="B109" s="426"/>
      <c r="C109" s="426"/>
      <c r="D109" s="426"/>
      <c r="E109" s="426"/>
      <c r="F109" s="427"/>
      <c r="G109" s="426"/>
      <c r="H109" s="426"/>
      <c r="I109" s="426"/>
      <c r="J109" s="426"/>
      <c r="K109" s="426"/>
      <c r="L109" s="426"/>
      <c r="M109" s="426"/>
      <c r="N109" s="426"/>
      <c r="O109" s="426"/>
    </row>
    <row r="110" spans="1:15">
      <c r="A110" s="426"/>
      <c r="B110" s="426"/>
      <c r="C110" s="426"/>
      <c r="D110" s="426"/>
      <c r="E110" s="426"/>
      <c r="F110" s="427"/>
      <c r="G110" s="426"/>
      <c r="H110" s="426"/>
      <c r="I110" s="426"/>
      <c r="J110" s="426"/>
      <c r="K110" s="426"/>
      <c r="L110" s="426"/>
      <c r="M110" s="426"/>
      <c r="N110" s="426"/>
      <c r="O110" s="426"/>
    </row>
    <row r="111" spans="1:15">
      <c r="A111" s="426"/>
      <c r="B111" s="426"/>
      <c r="C111" s="426"/>
      <c r="D111" s="426"/>
      <c r="E111" s="426"/>
      <c r="F111" s="427"/>
      <c r="G111" s="426"/>
      <c r="H111" s="426"/>
      <c r="I111" s="426"/>
      <c r="J111" s="426"/>
      <c r="K111" s="426"/>
      <c r="L111" s="426"/>
      <c r="M111" s="426"/>
      <c r="N111" s="426"/>
      <c r="O111" s="426"/>
    </row>
    <row r="112" spans="1:15">
      <c r="A112" s="426"/>
      <c r="B112" s="426"/>
      <c r="C112" s="426"/>
      <c r="D112" s="426"/>
      <c r="E112" s="426"/>
      <c r="F112" s="427"/>
      <c r="G112" s="426"/>
      <c r="H112" s="426"/>
      <c r="I112" s="426"/>
      <c r="J112" s="426"/>
      <c r="K112" s="426"/>
      <c r="L112" s="426"/>
      <c r="M112" s="426"/>
      <c r="N112" s="426"/>
      <c r="O112" s="426"/>
    </row>
    <row r="113" spans="1:15">
      <c r="A113" s="426"/>
      <c r="B113" s="426"/>
      <c r="C113" s="426"/>
      <c r="D113" s="426"/>
      <c r="E113" s="426"/>
      <c r="F113" s="427"/>
      <c r="G113" s="426"/>
      <c r="H113" s="426"/>
      <c r="I113" s="426"/>
      <c r="J113" s="426"/>
      <c r="K113" s="426"/>
      <c r="L113" s="426"/>
      <c r="M113" s="426"/>
      <c r="N113" s="426"/>
      <c r="O113" s="426"/>
    </row>
    <row r="114" spans="1:15">
      <c r="A114" s="426"/>
      <c r="B114" s="426"/>
      <c r="C114" s="426"/>
      <c r="D114" s="426"/>
      <c r="E114" s="426"/>
      <c r="F114" s="427"/>
      <c r="G114" s="426"/>
      <c r="H114" s="426"/>
      <c r="I114" s="426"/>
      <c r="J114" s="426"/>
      <c r="K114" s="426"/>
      <c r="L114" s="426"/>
      <c r="M114" s="426"/>
      <c r="N114" s="426"/>
      <c r="O114" s="426"/>
    </row>
    <row r="115" spans="1:15">
      <c r="A115" s="426"/>
      <c r="B115" s="426"/>
      <c r="C115" s="426"/>
      <c r="D115" s="426"/>
      <c r="E115" s="426"/>
      <c r="F115" s="427"/>
      <c r="G115" s="426"/>
      <c r="H115" s="426"/>
      <c r="I115" s="426"/>
      <c r="J115" s="426"/>
      <c r="K115" s="426"/>
      <c r="L115" s="426"/>
      <c r="M115" s="426"/>
      <c r="N115" s="426"/>
      <c r="O115" s="426"/>
    </row>
    <row r="116" spans="1:15">
      <c r="A116" s="426"/>
      <c r="B116" s="426"/>
      <c r="C116" s="426"/>
      <c r="D116" s="426"/>
      <c r="E116" s="426"/>
      <c r="F116" s="427"/>
      <c r="G116" s="426"/>
      <c r="H116" s="426"/>
      <c r="I116" s="426"/>
      <c r="J116" s="426"/>
      <c r="K116" s="426"/>
      <c r="L116" s="426"/>
      <c r="M116" s="426"/>
      <c r="N116" s="426"/>
      <c r="O116" s="426"/>
    </row>
    <row r="117" spans="1:15">
      <c r="A117" s="426"/>
      <c r="B117" s="426"/>
      <c r="C117" s="426"/>
      <c r="D117" s="426"/>
      <c r="E117" s="426"/>
      <c r="F117" s="427"/>
      <c r="G117" s="426"/>
      <c r="H117" s="426"/>
      <c r="I117" s="426"/>
      <c r="J117" s="426"/>
      <c r="K117" s="426"/>
      <c r="L117" s="426"/>
      <c r="M117" s="426"/>
      <c r="N117" s="426"/>
      <c r="O117" s="426"/>
    </row>
    <row r="118" spans="1:15">
      <c r="A118" s="426"/>
      <c r="B118" s="426"/>
      <c r="C118" s="426"/>
      <c r="D118" s="426"/>
      <c r="E118" s="426"/>
      <c r="F118" s="427"/>
      <c r="G118" s="426"/>
      <c r="H118" s="426"/>
      <c r="I118" s="426"/>
      <c r="J118" s="426"/>
      <c r="K118" s="426"/>
      <c r="L118" s="426"/>
      <c r="M118" s="426"/>
      <c r="N118" s="426"/>
      <c r="O118" s="426"/>
    </row>
    <row r="119" spans="1:15">
      <c r="A119" s="426"/>
      <c r="B119" s="426"/>
      <c r="C119" s="426"/>
      <c r="D119" s="426"/>
      <c r="E119" s="426"/>
      <c r="F119" s="427"/>
      <c r="G119" s="426"/>
      <c r="H119" s="426"/>
      <c r="I119" s="426"/>
      <c r="J119" s="426"/>
      <c r="K119" s="426"/>
      <c r="L119" s="426"/>
      <c r="M119" s="426"/>
      <c r="N119" s="426"/>
      <c r="O119" s="426"/>
    </row>
    <row r="120" spans="1:15">
      <c r="A120" s="426"/>
      <c r="B120" s="426"/>
      <c r="C120" s="426"/>
      <c r="D120" s="426"/>
      <c r="E120" s="426"/>
      <c r="F120" s="427"/>
      <c r="G120" s="426"/>
      <c r="H120" s="426"/>
      <c r="I120" s="426"/>
      <c r="J120" s="426"/>
      <c r="K120" s="426"/>
      <c r="L120" s="426"/>
      <c r="M120" s="426"/>
      <c r="N120" s="426"/>
      <c r="O120" s="426"/>
    </row>
    <row r="121" spans="1:15">
      <c r="A121" s="426"/>
      <c r="B121" s="426"/>
      <c r="C121" s="426"/>
      <c r="D121" s="426"/>
      <c r="E121" s="426"/>
      <c r="F121" s="427"/>
      <c r="G121" s="426"/>
      <c r="H121" s="426"/>
      <c r="I121" s="426"/>
      <c r="J121" s="426"/>
      <c r="K121" s="426"/>
      <c r="L121" s="426"/>
      <c r="M121" s="426"/>
      <c r="N121" s="426"/>
      <c r="O121" s="426"/>
    </row>
    <row r="122" spans="1:15">
      <c r="A122" s="426"/>
      <c r="B122" s="426"/>
      <c r="C122" s="426"/>
      <c r="D122" s="426"/>
      <c r="E122" s="426"/>
      <c r="F122" s="427"/>
      <c r="G122" s="426"/>
      <c r="H122" s="426"/>
      <c r="I122" s="426"/>
      <c r="J122" s="426"/>
      <c r="K122" s="426"/>
      <c r="L122" s="426"/>
      <c r="M122" s="426"/>
      <c r="N122" s="426"/>
      <c r="O122" s="426"/>
    </row>
    <row r="123" spans="1:15">
      <c r="A123" s="426"/>
      <c r="B123" s="426"/>
      <c r="C123" s="426"/>
      <c r="D123" s="426"/>
      <c r="E123" s="426"/>
      <c r="F123" s="427"/>
      <c r="G123" s="426"/>
      <c r="H123" s="426"/>
      <c r="I123" s="426"/>
      <c r="J123" s="426"/>
      <c r="K123" s="426"/>
      <c r="L123" s="426"/>
      <c r="M123" s="426"/>
      <c r="N123" s="426"/>
      <c r="O123" s="426"/>
    </row>
    <row r="124" spans="1:15">
      <c r="A124" s="426"/>
      <c r="B124" s="426"/>
      <c r="C124" s="426"/>
      <c r="D124" s="426"/>
      <c r="E124" s="426"/>
      <c r="F124" s="427"/>
      <c r="G124" s="426"/>
      <c r="H124" s="426"/>
      <c r="I124" s="426"/>
      <c r="J124" s="426"/>
      <c r="K124" s="426"/>
      <c r="L124" s="426"/>
      <c r="M124" s="426"/>
      <c r="N124" s="426"/>
      <c r="O124" s="426"/>
    </row>
    <row r="125" spans="1:15">
      <c r="A125" s="426"/>
      <c r="B125" s="426"/>
      <c r="C125" s="426"/>
      <c r="D125" s="426"/>
      <c r="E125" s="426"/>
      <c r="F125" s="427"/>
      <c r="G125" s="426"/>
      <c r="H125" s="426"/>
      <c r="I125" s="426"/>
      <c r="J125" s="426"/>
      <c r="K125" s="426"/>
      <c r="L125" s="426"/>
      <c r="M125" s="426"/>
      <c r="N125" s="426"/>
      <c r="O125" s="426"/>
    </row>
    <row r="126" spans="1:15">
      <c r="A126" s="426"/>
      <c r="B126" s="426"/>
      <c r="C126" s="426"/>
      <c r="D126" s="426"/>
      <c r="E126" s="426"/>
      <c r="F126" s="427"/>
      <c r="G126" s="426"/>
      <c r="H126" s="426"/>
      <c r="I126" s="426"/>
      <c r="J126" s="426"/>
      <c r="K126" s="426"/>
      <c r="L126" s="426"/>
      <c r="M126" s="426"/>
      <c r="N126" s="426"/>
      <c r="O126" s="426"/>
    </row>
    <row r="127" spans="1:15">
      <c r="A127" s="426"/>
      <c r="B127" s="426"/>
      <c r="C127" s="426"/>
      <c r="D127" s="426"/>
      <c r="E127" s="426"/>
      <c r="F127" s="427"/>
      <c r="G127" s="426"/>
      <c r="H127" s="426"/>
      <c r="I127" s="426"/>
      <c r="J127" s="426"/>
      <c r="K127" s="426"/>
      <c r="L127" s="426"/>
      <c r="M127" s="426"/>
      <c r="N127" s="426"/>
      <c r="O127" s="426"/>
    </row>
    <row r="128" spans="1:15">
      <c r="A128" s="426"/>
      <c r="B128" s="426"/>
      <c r="C128" s="426"/>
      <c r="D128" s="426"/>
      <c r="E128" s="426"/>
      <c r="F128" s="427"/>
      <c r="G128" s="426"/>
      <c r="H128" s="426"/>
      <c r="I128" s="426"/>
      <c r="J128" s="426"/>
      <c r="K128" s="426"/>
      <c r="L128" s="426"/>
      <c r="M128" s="426"/>
      <c r="N128" s="426"/>
      <c r="O128" s="426"/>
    </row>
    <row r="129" spans="1:15">
      <c r="A129" s="426"/>
      <c r="B129" s="426"/>
      <c r="C129" s="426"/>
      <c r="D129" s="426"/>
      <c r="E129" s="426"/>
      <c r="F129" s="427"/>
      <c r="G129" s="426"/>
      <c r="H129" s="426"/>
      <c r="I129" s="426"/>
      <c r="J129" s="426"/>
      <c r="K129" s="426"/>
      <c r="L129" s="426"/>
      <c r="M129" s="426"/>
      <c r="N129" s="426"/>
      <c r="O129" s="426"/>
    </row>
    <row r="130" spans="1:15">
      <c r="A130" s="426"/>
      <c r="B130" s="426"/>
      <c r="C130" s="426"/>
      <c r="D130" s="426"/>
      <c r="E130" s="426"/>
      <c r="F130" s="427"/>
      <c r="G130" s="426"/>
      <c r="H130" s="426"/>
      <c r="I130" s="426"/>
      <c r="J130" s="426"/>
      <c r="K130" s="426"/>
      <c r="L130" s="426"/>
      <c r="M130" s="426"/>
      <c r="N130" s="426"/>
      <c r="O130" s="426"/>
    </row>
    <row r="131" spans="1:15">
      <c r="A131" s="426"/>
      <c r="B131" s="426"/>
      <c r="C131" s="426"/>
      <c r="D131" s="426"/>
      <c r="E131" s="426"/>
      <c r="F131" s="427"/>
      <c r="G131" s="426"/>
      <c r="H131" s="426"/>
      <c r="I131" s="426"/>
      <c r="J131" s="426"/>
      <c r="K131" s="426"/>
      <c r="L131" s="426"/>
      <c r="M131" s="426"/>
      <c r="N131" s="426"/>
      <c r="O131" s="426"/>
    </row>
    <row r="132" spans="1:15">
      <c r="A132" s="426"/>
      <c r="B132" s="426"/>
      <c r="C132" s="426"/>
      <c r="D132" s="426"/>
      <c r="E132" s="426"/>
      <c r="F132" s="427"/>
      <c r="G132" s="426"/>
      <c r="H132" s="426"/>
      <c r="I132" s="426"/>
      <c r="J132" s="426"/>
      <c r="K132" s="426"/>
      <c r="L132" s="426"/>
      <c r="M132" s="426"/>
      <c r="N132" s="426"/>
      <c r="O132" s="426"/>
    </row>
    <row r="133" spans="1:15">
      <c r="A133" s="426"/>
      <c r="B133" s="426"/>
      <c r="C133" s="426"/>
      <c r="D133" s="426"/>
      <c r="E133" s="426"/>
      <c r="F133" s="427"/>
      <c r="G133" s="426"/>
      <c r="H133" s="426"/>
      <c r="I133" s="426"/>
      <c r="J133" s="426"/>
      <c r="K133" s="426"/>
      <c r="L133" s="426"/>
      <c r="M133" s="426"/>
      <c r="N133" s="426"/>
      <c r="O133" s="426"/>
    </row>
    <row r="134" spans="1:15">
      <c r="A134" s="426"/>
      <c r="B134" s="426"/>
      <c r="C134" s="426"/>
      <c r="D134" s="426"/>
      <c r="E134" s="426"/>
      <c r="F134" s="427"/>
      <c r="G134" s="426"/>
      <c r="H134" s="426"/>
      <c r="I134" s="426"/>
      <c r="J134" s="426"/>
      <c r="K134" s="426"/>
      <c r="L134" s="426"/>
      <c r="M134" s="426"/>
      <c r="N134" s="426"/>
      <c r="O134" s="426"/>
    </row>
    <row r="135" spans="1:15">
      <c r="A135" s="426"/>
      <c r="B135" s="426"/>
      <c r="C135" s="426"/>
      <c r="D135" s="426"/>
      <c r="E135" s="426"/>
      <c r="F135" s="427"/>
      <c r="G135" s="426"/>
      <c r="H135" s="426"/>
      <c r="I135" s="426"/>
      <c r="J135" s="426"/>
      <c r="K135" s="426"/>
      <c r="L135" s="426"/>
      <c r="M135" s="426"/>
      <c r="N135" s="426"/>
      <c r="O135" s="426"/>
    </row>
    <row r="136" spans="1:15">
      <c r="A136" s="426"/>
      <c r="B136" s="426"/>
      <c r="C136" s="426"/>
      <c r="D136" s="426"/>
      <c r="E136" s="426"/>
      <c r="F136" s="427"/>
      <c r="G136" s="426"/>
      <c r="H136" s="426"/>
      <c r="I136" s="426"/>
      <c r="J136" s="426"/>
      <c r="K136" s="426"/>
      <c r="L136" s="426"/>
      <c r="M136" s="426"/>
      <c r="N136" s="426"/>
      <c r="O136" s="426"/>
    </row>
    <row r="137" spans="1:15">
      <c r="A137" s="426"/>
      <c r="B137" s="426"/>
      <c r="C137" s="426"/>
      <c r="D137" s="426"/>
      <c r="E137" s="426"/>
      <c r="F137" s="427"/>
      <c r="G137" s="426"/>
      <c r="H137" s="426"/>
      <c r="I137" s="426"/>
      <c r="J137" s="426"/>
      <c r="K137" s="426"/>
      <c r="L137" s="426"/>
      <c r="M137" s="426"/>
      <c r="N137" s="426"/>
      <c r="O137" s="426"/>
    </row>
    <row r="138" spans="1:15">
      <c r="A138" s="426"/>
      <c r="B138" s="426"/>
      <c r="C138" s="426"/>
      <c r="D138" s="426"/>
      <c r="E138" s="426"/>
      <c r="F138" s="427"/>
      <c r="G138" s="426"/>
      <c r="H138" s="426"/>
      <c r="I138" s="426"/>
      <c r="J138" s="426"/>
      <c r="K138" s="426"/>
      <c r="L138" s="426"/>
      <c r="M138" s="426"/>
      <c r="N138" s="426"/>
      <c r="O138" s="426"/>
    </row>
    <row r="139" spans="1:15">
      <c r="A139" s="426"/>
      <c r="B139" s="426"/>
      <c r="C139" s="426"/>
      <c r="D139" s="426"/>
      <c r="E139" s="426"/>
      <c r="F139" s="427"/>
      <c r="G139" s="426"/>
      <c r="H139" s="426"/>
      <c r="I139" s="426"/>
      <c r="J139" s="426"/>
      <c r="K139" s="426"/>
      <c r="L139" s="426"/>
      <c r="M139" s="426"/>
      <c r="N139" s="426"/>
      <c r="O139" s="426"/>
    </row>
    <row r="140" spans="1:15">
      <c r="A140" s="426"/>
      <c r="B140" s="426"/>
      <c r="C140" s="426"/>
      <c r="D140" s="426"/>
      <c r="E140" s="426"/>
      <c r="F140" s="427"/>
      <c r="G140" s="426"/>
      <c r="H140" s="426"/>
      <c r="I140" s="426"/>
      <c r="J140" s="426"/>
      <c r="K140" s="426"/>
      <c r="L140" s="426"/>
      <c r="M140" s="426"/>
      <c r="N140" s="426"/>
      <c r="O140" s="426"/>
    </row>
    <row r="141" spans="1:15">
      <c r="A141" s="426"/>
      <c r="B141" s="426"/>
      <c r="C141" s="426"/>
      <c r="D141" s="426"/>
      <c r="E141" s="426"/>
      <c r="F141" s="427"/>
      <c r="G141" s="426"/>
      <c r="H141" s="426"/>
      <c r="I141" s="426"/>
      <c r="J141" s="426"/>
      <c r="K141" s="426"/>
      <c r="L141" s="426"/>
      <c r="M141" s="426"/>
      <c r="N141" s="426"/>
      <c r="O141" s="426"/>
    </row>
    <row r="142" spans="1:15">
      <c r="A142" s="426"/>
      <c r="B142" s="426"/>
      <c r="C142" s="426"/>
      <c r="D142" s="426"/>
      <c r="E142" s="426"/>
      <c r="F142" s="427"/>
      <c r="G142" s="426"/>
      <c r="H142" s="426"/>
      <c r="I142" s="426"/>
      <c r="J142" s="426"/>
      <c r="K142" s="426"/>
      <c r="L142" s="426"/>
      <c r="M142" s="426"/>
      <c r="N142" s="426"/>
      <c r="O142" s="426"/>
    </row>
    <row r="143" spans="1:15">
      <c r="A143" s="426"/>
      <c r="B143" s="426"/>
      <c r="C143" s="426"/>
      <c r="D143" s="426"/>
      <c r="E143" s="426"/>
      <c r="F143" s="427"/>
      <c r="G143" s="426"/>
      <c r="H143" s="426"/>
      <c r="I143" s="426"/>
      <c r="J143" s="426"/>
      <c r="K143" s="426"/>
      <c r="L143" s="426"/>
      <c r="M143" s="426"/>
      <c r="N143" s="426"/>
      <c r="O143" s="426"/>
    </row>
    <row r="144" spans="1:15">
      <c r="A144" s="426"/>
      <c r="B144" s="426"/>
      <c r="C144" s="426"/>
      <c r="D144" s="426"/>
      <c r="E144" s="426"/>
      <c r="F144" s="427"/>
      <c r="G144" s="426"/>
      <c r="H144" s="426"/>
      <c r="I144" s="426"/>
      <c r="J144" s="426"/>
      <c r="K144" s="426"/>
      <c r="L144" s="426"/>
      <c r="M144" s="426"/>
      <c r="N144" s="426"/>
      <c r="O144" s="426"/>
    </row>
    <row r="145" spans="1:15">
      <c r="A145" s="426"/>
      <c r="B145" s="426"/>
      <c r="C145" s="426"/>
      <c r="D145" s="426"/>
      <c r="E145" s="426"/>
      <c r="F145" s="427"/>
      <c r="G145" s="426"/>
      <c r="H145" s="426"/>
      <c r="I145" s="426"/>
      <c r="J145" s="426"/>
      <c r="K145" s="426"/>
      <c r="L145" s="426"/>
      <c r="M145" s="426"/>
      <c r="N145" s="426"/>
      <c r="O145" s="426"/>
    </row>
    <row r="146" spans="1:15">
      <c r="A146" s="426"/>
      <c r="B146" s="426"/>
      <c r="C146" s="426"/>
      <c r="D146" s="426"/>
      <c r="E146" s="426"/>
      <c r="F146" s="427"/>
      <c r="G146" s="426"/>
      <c r="H146" s="426"/>
      <c r="I146" s="426"/>
      <c r="J146" s="426"/>
      <c r="K146" s="426"/>
      <c r="L146" s="426"/>
      <c r="M146" s="426"/>
      <c r="N146" s="426"/>
      <c r="O146" s="426"/>
    </row>
    <row r="147" spans="1:15">
      <c r="A147" s="426"/>
      <c r="B147" s="426"/>
      <c r="C147" s="426"/>
      <c r="D147" s="426"/>
      <c r="E147" s="426"/>
      <c r="F147" s="427"/>
      <c r="G147" s="426"/>
      <c r="H147" s="426"/>
      <c r="I147" s="426"/>
      <c r="J147" s="426"/>
      <c r="K147" s="426"/>
      <c r="L147" s="426"/>
      <c r="M147" s="426"/>
      <c r="N147" s="426"/>
      <c r="O147" s="426"/>
    </row>
    <row r="148" spans="1:15">
      <c r="A148" s="426"/>
      <c r="B148" s="426"/>
      <c r="C148" s="426"/>
      <c r="D148" s="426"/>
      <c r="E148" s="426"/>
      <c r="F148" s="427"/>
      <c r="G148" s="426"/>
      <c r="H148" s="426"/>
      <c r="I148" s="426"/>
      <c r="J148" s="426"/>
      <c r="K148" s="426"/>
      <c r="L148" s="426"/>
      <c r="M148" s="426"/>
      <c r="N148" s="426"/>
      <c r="O148" s="426"/>
    </row>
    <row r="149" spans="1:15">
      <c r="A149" s="426"/>
      <c r="B149" s="426"/>
      <c r="C149" s="426"/>
      <c r="D149" s="426"/>
      <c r="E149" s="426"/>
      <c r="F149" s="427"/>
      <c r="G149" s="426"/>
      <c r="H149" s="426"/>
      <c r="I149" s="426"/>
      <c r="J149" s="426"/>
      <c r="K149" s="426"/>
      <c r="L149" s="426"/>
      <c r="M149" s="426"/>
      <c r="N149" s="426"/>
      <c r="O149" s="426"/>
    </row>
    <row r="150" spans="1:15">
      <c r="A150" s="426"/>
      <c r="B150" s="426"/>
      <c r="C150" s="426"/>
      <c r="D150" s="426"/>
      <c r="E150" s="426"/>
      <c r="F150" s="427"/>
      <c r="G150" s="426"/>
      <c r="H150" s="426"/>
      <c r="I150" s="426"/>
      <c r="J150" s="426"/>
      <c r="K150" s="426"/>
      <c r="L150" s="426"/>
      <c r="M150" s="426"/>
      <c r="N150" s="426"/>
      <c r="O150" s="426"/>
    </row>
    <row r="151" spans="1:15">
      <c r="A151" s="426"/>
      <c r="B151" s="426"/>
      <c r="C151" s="426"/>
      <c r="D151" s="426"/>
      <c r="E151" s="426"/>
      <c r="F151" s="427"/>
      <c r="G151" s="426"/>
      <c r="H151" s="426"/>
      <c r="I151" s="426"/>
      <c r="J151" s="426"/>
      <c r="K151" s="426"/>
      <c r="L151" s="426"/>
      <c r="M151" s="426"/>
      <c r="N151" s="426"/>
      <c r="O151" s="426"/>
    </row>
    <row r="152" spans="1:15">
      <c r="A152" s="426"/>
      <c r="B152" s="426"/>
      <c r="C152" s="426"/>
      <c r="D152" s="426"/>
      <c r="E152" s="426"/>
      <c r="F152" s="427"/>
      <c r="G152" s="426"/>
      <c r="H152" s="426"/>
      <c r="I152" s="426"/>
      <c r="J152" s="426"/>
      <c r="K152" s="426"/>
      <c r="L152" s="426"/>
      <c r="M152" s="426"/>
      <c r="N152" s="426"/>
      <c r="O152" s="426"/>
    </row>
    <row r="153" spans="1:15">
      <c r="A153" s="426"/>
      <c r="B153" s="426"/>
      <c r="C153" s="426"/>
      <c r="D153" s="426"/>
      <c r="E153" s="426"/>
      <c r="F153" s="427"/>
      <c r="G153" s="426"/>
      <c r="H153" s="426"/>
      <c r="I153" s="426"/>
      <c r="J153" s="426"/>
      <c r="K153" s="426"/>
      <c r="L153" s="426"/>
      <c r="M153" s="426"/>
      <c r="N153" s="426"/>
      <c r="O153" s="426"/>
    </row>
    <row r="154" spans="1:15">
      <c r="A154" s="426"/>
      <c r="B154" s="426"/>
      <c r="C154" s="426"/>
      <c r="D154" s="426"/>
      <c r="E154" s="426"/>
      <c r="F154" s="427"/>
      <c r="G154" s="426"/>
      <c r="H154" s="426"/>
      <c r="I154" s="426"/>
      <c r="J154" s="426"/>
      <c r="K154" s="426"/>
      <c r="L154" s="426"/>
      <c r="M154" s="426"/>
      <c r="N154" s="426"/>
      <c r="O154" s="426"/>
    </row>
    <row r="155" spans="1:15">
      <c r="A155" s="426"/>
      <c r="B155" s="426"/>
      <c r="C155" s="426"/>
      <c r="D155" s="426"/>
      <c r="E155" s="426"/>
      <c r="F155" s="427"/>
      <c r="G155" s="426"/>
      <c r="H155" s="426"/>
      <c r="I155" s="426"/>
      <c r="J155" s="426"/>
      <c r="K155" s="426"/>
      <c r="L155" s="426"/>
      <c r="M155" s="426"/>
      <c r="N155" s="426"/>
      <c r="O155" s="426"/>
    </row>
    <row r="156" spans="1:15">
      <c r="A156" s="426"/>
      <c r="B156" s="426"/>
      <c r="C156" s="426"/>
      <c r="D156" s="426"/>
      <c r="E156" s="426"/>
      <c r="F156" s="427"/>
      <c r="G156" s="426"/>
      <c r="H156" s="426"/>
      <c r="I156" s="426"/>
      <c r="J156" s="426"/>
      <c r="K156" s="426"/>
      <c r="L156" s="426"/>
      <c r="M156" s="426"/>
      <c r="N156" s="426"/>
      <c r="O156" s="426"/>
    </row>
    <row r="157" spans="1:15">
      <c r="A157" s="426"/>
      <c r="B157" s="426"/>
      <c r="C157" s="426"/>
      <c r="D157" s="426"/>
      <c r="E157" s="426"/>
      <c r="F157" s="427"/>
      <c r="G157" s="426"/>
      <c r="H157" s="426"/>
      <c r="I157" s="426"/>
      <c r="J157" s="426"/>
      <c r="K157" s="426"/>
      <c r="L157" s="426"/>
      <c r="M157" s="426"/>
      <c r="N157" s="426"/>
      <c r="O157" s="426"/>
    </row>
    <row r="158" spans="1:15">
      <c r="A158" s="426"/>
      <c r="B158" s="426"/>
      <c r="C158" s="426"/>
      <c r="D158" s="426"/>
      <c r="E158" s="426"/>
      <c r="F158" s="427"/>
      <c r="G158" s="426"/>
      <c r="H158" s="426"/>
      <c r="I158" s="426"/>
      <c r="J158" s="426"/>
      <c r="K158" s="426"/>
      <c r="L158" s="426"/>
      <c r="M158" s="426"/>
      <c r="N158" s="426"/>
      <c r="O158" s="426"/>
    </row>
    <row r="159" spans="1:15">
      <c r="A159" s="426"/>
      <c r="B159" s="426"/>
      <c r="C159" s="426"/>
      <c r="D159" s="426"/>
      <c r="E159" s="426"/>
      <c r="F159" s="427"/>
      <c r="G159" s="426"/>
      <c r="H159" s="426"/>
      <c r="I159" s="426"/>
      <c r="J159" s="426"/>
      <c r="K159" s="426"/>
      <c r="L159" s="426"/>
      <c r="M159" s="426"/>
      <c r="N159" s="426"/>
      <c r="O159" s="426"/>
    </row>
    <row r="160" spans="1:15">
      <c r="A160" s="426"/>
      <c r="B160" s="426"/>
      <c r="C160" s="426"/>
      <c r="D160" s="426"/>
      <c r="E160" s="426"/>
      <c r="F160" s="427"/>
      <c r="G160" s="426"/>
      <c r="H160" s="426"/>
      <c r="I160" s="426"/>
      <c r="J160" s="426"/>
      <c r="K160" s="426"/>
      <c r="L160" s="426"/>
      <c r="M160" s="426"/>
      <c r="N160" s="426"/>
      <c r="O160" s="426"/>
    </row>
    <row r="161" spans="1:15">
      <c r="A161" s="426"/>
      <c r="B161" s="426"/>
      <c r="C161" s="426"/>
      <c r="D161" s="426"/>
      <c r="E161" s="426"/>
      <c r="F161" s="427"/>
      <c r="G161" s="426"/>
      <c r="H161" s="426"/>
      <c r="I161" s="426"/>
      <c r="J161" s="426"/>
      <c r="K161" s="426"/>
      <c r="L161" s="426"/>
      <c r="M161" s="426"/>
      <c r="N161" s="426"/>
      <c r="O161" s="426"/>
    </row>
    <row r="162" spans="1:15">
      <c r="A162" s="426"/>
      <c r="B162" s="426"/>
      <c r="C162" s="426"/>
      <c r="D162" s="426"/>
      <c r="E162" s="426"/>
      <c r="F162" s="427"/>
      <c r="G162" s="426"/>
      <c r="H162" s="426"/>
      <c r="I162" s="426"/>
      <c r="J162" s="426"/>
      <c r="K162" s="426"/>
      <c r="L162" s="426"/>
      <c r="M162" s="426"/>
      <c r="N162" s="426"/>
      <c r="O162" s="426"/>
    </row>
    <row r="163" spans="1:15">
      <c r="A163" s="426"/>
      <c r="B163" s="426"/>
      <c r="C163" s="426"/>
      <c r="D163" s="426"/>
      <c r="E163" s="426"/>
      <c r="F163" s="427"/>
      <c r="G163" s="426"/>
      <c r="H163" s="426"/>
      <c r="I163" s="426"/>
      <c r="J163" s="426"/>
      <c r="K163" s="426"/>
      <c r="L163" s="426"/>
      <c r="M163" s="426"/>
      <c r="N163" s="426"/>
      <c r="O163" s="426"/>
    </row>
    <row r="164" spans="1:15">
      <c r="A164" s="426"/>
      <c r="B164" s="426"/>
      <c r="C164" s="426"/>
      <c r="D164" s="426"/>
      <c r="E164" s="426"/>
      <c r="F164" s="427"/>
      <c r="G164" s="426"/>
      <c r="H164" s="426"/>
      <c r="I164" s="426"/>
      <c r="J164" s="426"/>
      <c r="K164" s="426"/>
      <c r="L164" s="426"/>
      <c r="M164" s="426"/>
      <c r="N164" s="426"/>
      <c r="O164" s="426"/>
    </row>
    <row r="165" spans="1:15">
      <c r="A165" s="426"/>
      <c r="B165" s="426"/>
      <c r="C165" s="426"/>
      <c r="D165" s="426"/>
      <c r="E165" s="426"/>
      <c r="F165" s="427"/>
      <c r="G165" s="426"/>
      <c r="H165" s="426"/>
      <c r="I165" s="426"/>
      <c r="J165" s="426"/>
      <c r="K165" s="426"/>
      <c r="L165" s="426"/>
      <c r="M165" s="426"/>
      <c r="N165" s="426"/>
      <c r="O165" s="426"/>
    </row>
    <row r="166" spans="1:15">
      <c r="A166" s="426"/>
      <c r="B166" s="426"/>
      <c r="C166" s="426"/>
      <c r="D166" s="426"/>
      <c r="E166" s="426"/>
      <c r="F166" s="427"/>
      <c r="G166" s="426"/>
      <c r="H166" s="426"/>
      <c r="I166" s="426"/>
      <c r="J166" s="426"/>
      <c r="K166" s="426"/>
      <c r="L166" s="426"/>
      <c r="M166" s="426"/>
      <c r="N166" s="426"/>
      <c r="O166" s="426"/>
    </row>
    <row r="167" spans="1:15">
      <c r="A167" s="426"/>
      <c r="B167" s="426"/>
      <c r="C167" s="426"/>
      <c r="D167" s="426"/>
      <c r="E167" s="426"/>
      <c r="F167" s="427"/>
      <c r="G167" s="426"/>
      <c r="H167" s="426"/>
      <c r="I167" s="426"/>
      <c r="J167" s="426"/>
      <c r="K167" s="426"/>
      <c r="L167" s="426"/>
      <c r="M167" s="426"/>
      <c r="N167" s="426"/>
      <c r="O167" s="426"/>
    </row>
    <row r="168" spans="1:15">
      <c r="A168" s="426"/>
      <c r="B168" s="426"/>
      <c r="C168" s="426"/>
      <c r="D168" s="426"/>
      <c r="E168" s="426"/>
      <c r="F168" s="427"/>
      <c r="G168" s="426"/>
      <c r="H168" s="426"/>
      <c r="I168" s="426"/>
      <c r="J168" s="426"/>
      <c r="K168" s="426"/>
      <c r="L168" s="426"/>
      <c r="M168" s="426"/>
      <c r="N168" s="426"/>
      <c r="O168" s="426"/>
    </row>
    <row r="169" spans="1:15">
      <c r="A169" s="426"/>
      <c r="B169" s="426"/>
      <c r="C169" s="426"/>
      <c r="D169" s="426"/>
      <c r="E169" s="426"/>
      <c r="F169" s="427"/>
      <c r="G169" s="426"/>
      <c r="H169" s="426"/>
      <c r="I169" s="426"/>
      <c r="J169" s="426"/>
      <c r="K169" s="426"/>
      <c r="L169" s="426"/>
      <c r="M169" s="426"/>
      <c r="N169" s="426"/>
      <c r="O169" s="426"/>
    </row>
    <row r="170" spans="1:15">
      <c r="A170" s="426"/>
      <c r="B170" s="426"/>
      <c r="C170" s="426"/>
      <c r="D170" s="426"/>
      <c r="E170" s="426"/>
      <c r="F170" s="427"/>
      <c r="G170" s="426"/>
      <c r="H170" s="426"/>
      <c r="I170" s="426"/>
      <c r="J170" s="426"/>
      <c r="K170" s="426"/>
      <c r="L170" s="426"/>
      <c r="M170" s="426"/>
      <c r="N170" s="426"/>
      <c r="O170" s="426"/>
    </row>
    <row r="171" spans="1:15">
      <c r="A171" s="426"/>
      <c r="B171" s="426"/>
      <c r="C171" s="426"/>
      <c r="D171" s="426"/>
      <c r="E171" s="426"/>
      <c r="F171" s="427"/>
      <c r="G171" s="426"/>
      <c r="H171" s="426"/>
      <c r="I171" s="426"/>
      <c r="J171" s="426"/>
      <c r="K171" s="426"/>
      <c r="L171" s="426"/>
      <c r="M171" s="426"/>
      <c r="N171" s="426"/>
      <c r="O171" s="426"/>
    </row>
    <row r="172" spans="1:15">
      <c r="A172" s="426"/>
      <c r="B172" s="426"/>
      <c r="C172" s="426"/>
      <c r="D172" s="426"/>
      <c r="E172" s="426"/>
      <c r="F172" s="427"/>
      <c r="G172" s="426"/>
      <c r="H172" s="426"/>
      <c r="I172" s="426"/>
      <c r="J172" s="426"/>
      <c r="K172" s="426"/>
      <c r="L172" s="426"/>
      <c r="M172" s="426"/>
      <c r="N172" s="426"/>
      <c r="O172" s="426"/>
    </row>
    <row r="173" spans="1:15">
      <c r="A173" s="426"/>
      <c r="B173" s="426"/>
      <c r="C173" s="426"/>
      <c r="D173" s="426"/>
      <c r="E173" s="426"/>
      <c r="F173" s="427"/>
      <c r="G173" s="426"/>
      <c r="H173" s="426"/>
      <c r="I173" s="426"/>
      <c r="J173" s="426"/>
      <c r="K173" s="426"/>
      <c r="L173" s="426"/>
      <c r="M173" s="426"/>
      <c r="N173" s="426"/>
      <c r="O173" s="426"/>
    </row>
    <row r="174" spans="1:15">
      <c r="A174" s="426"/>
      <c r="B174" s="426"/>
      <c r="C174" s="426"/>
      <c r="D174" s="426"/>
      <c r="E174" s="426"/>
      <c r="F174" s="427"/>
      <c r="G174" s="426"/>
      <c r="H174" s="426"/>
      <c r="I174" s="426"/>
      <c r="J174" s="426"/>
      <c r="K174" s="426"/>
      <c r="L174" s="426"/>
      <c r="M174" s="426"/>
      <c r="N174" s="426"/>
      <c r="O174" s="426"/>
    </row>
    <row r="175" spans="1:15">
      <c r="A175" s="426"/>
      <c r="B175" s="426"/>
      <c r="C175" s="426"/>
      <c r="D175" s="426"/>
      <c r="E175" s="426"/>
      <c r="F175" s="427"/>
      <c r="G175" s="426"/>
      <c r="H175" s="426"/>
      <c r="I175" s="426"/>
      <c r="J175" s="426"/>
      <c r="K175" s="426"/>
      <c r="L175" s="426"/>
      <c r="M175" s="426"/>
      <c r="N175" s="426"/>
      <c r="O175" s="426"/>
    </row>
    <row r="176" spans="1:15">
      <c r="A176" s="426"/>
      <c r="B176" s="426"/>
      <c r="C176" s="426"/>
      <c r="D176" s="426"/>
      <c r="E176" s="426"/>
      <c r="F176" s="427"/>
      <c r="G176" s="426"/>
      <c r="H176" s="426"/>
      <c r="I176" s="426"/>
      <c r="J176" s="426"/>
      <c r="K176" s="426"/>
      <c r="L176" s="426"/>
      <c r="M176" s="426"/>
      <c r="N176" s="426"/>
      <c r="O176" s="426"/>
    </row>
    <row r="177" spans="1:15">
      <c r="A177" s="426"/>
      <c r="B177" s="426"/>
      <c r="C177" s="426"/>
      <c r="D177" s="426"/>
      <c r="E177" s="426"/>
      <c r="F177" s="427"/>
      <c r="G177" s="426"/>
      <c r="H177" s="426"/>
      <c r="I177" s="426"/>
      <c r="J177" s="426"/>
      <c r="K177" s="426"/>
      <c r="L177" s="426"/>
      <c r="M177" s="426"/>
      <c r="N177" s="426"/>
      <c r="O177" s="426"/>
    </row>
    <row r="178" spans="1:15">
      <c r="A178" s="426"/>
      <c r="B178" s="426"/>
      <c r="C178" s="426"/>
      <c r="D178" s="426"/>
      <c r="E178" s="426"/>
      <c r="F178" s="427"/>
      <c r="G178" s="426"/>
      <c r="H178" s="426"/>
      <c r="I178" s="426"/>
      <c r="J178" s="426"/>
      <c r="K178" s="426"/>
      <c r="L178" s="426"/>
      <c r="M178" s="426"/>
      <c r="N178" s="426"/>
      <c r="O178" s="426"/>
    </row>
    <row r="179" spans="1:15">
      <c r="A179" s="426"/>
      <c r="B179" s="426"/>
      <c r="C179" s="426"/>
      <c r="D179" s="426"/>
      <c r="E179" s="426"/>
      <c r="F179" s="427"/>
      <c r="G179" s="426"/>
      <c r="H179" s="426"/>
      <c r="I179" s="426"/>
      <c r="J179" s="426"/>
      <c r="K179" s="426"/>
      <c r="L179" s="426"/>
      <c r="M179" s="426"/>
      <c r="N179" s="426"/>
      <c r="O179" s="426"/>
    </row>
    <row r="180" spans="1:15">
      <c r="A180" s="426"/>
      <c r="B180" s="426"/>
      <c r="C180" s="426"/>
      <c r="D180" s="426"/>
      <c r="E180" s="426"/>
      <c r="F180" s="427"/>
      <c r="G180" s="426"/>
      <c r="H180" s="426"/>
      <c r="I180" s="426"/>
      <c r="J180" s="426"/>
      <c r="K180" s="426"/>
      <c r="L180" s="426"/>
      <c r="M180" s="426"/>
      <c r="N180" s="426"/>
      <c r="O180" s="426"/>
    </row>
    <row r="181" spans="1:15">
      <c r="A181" s="426"/>
      <c r="B181" s="426"/>
      <c r="C181" s="426"/>
      <c r="D181" s="426"/>
      <c r="E181" s="426"/>
      <c r="F181" s="427"/>
      <c r="G181" s="426"/>
      <c r="H181" s="426"/>
      <c r="I181" s="426"/>
      <c r="J181" s="426"/>
      <c r="K181" s="426"/>
      <c r="L181" s="426"/>
      <c r="M181" s="426"/>
      <c r="N181" s="426"/>
      <c r="O181" s="426"/>
    </row>
    <row r="182" spans="1:15">
      <c r="A182" s="426"/>
      <c r="B182" s="426"/>
      <c r="C182" s="426"/>
      <c r="D182" s="426"/>
      <c r="E182" s="426"/>
      <c r="F182" s="427"/>
      <c r="G182" s="426"/>
      <c r="H182" s="426"/>
      <c r="I182" s="426"/>
      <c r="J182" s="426"/>
      <c r="K182" s="426"/>
      <c r="L182" s="426"/>
      <c r="M182" s="426"/>
      <c r="N182" s="426"/>
      <c r="O182" s="426"/>
    </row>
    <row r="183" spans="1:15">
      <c r="A183" s="426"/>
      <c r="B183" s="426"/>
      <c r="C183" s="426"/>
      <c r="D183" s="426"/>
      <c r="E183" s="426"/>
      <c r="F183" s="427"/>
      <c r="G183" s="426"/>
      <c r="H183" s="426"/>
      <c r="I183" s="426"/>
      <c r="J183" s="426"/>
      <c r="K183" s="426"/>
      <c r="L183" s="426"/>
      <c r="M183" s="426"/>
      <c r="N183" s="426"/>
      <c r="O183" s="426"/>
    </row>
    <row r="184" spans="1:15">
      <c r="A184" s="426"/>
      <c r="B184" s="426"/>
      <c r="C184" s="426"/>
      <c r="D184" s="426"/>
      <c r="E184" s="426"/>
      <c r="F184" s="427"/>
      <c r="G184" s="426"/>
      <c r="H184" s="426"/>
      <c r="I184" s="426"/>
      <c r="J184" s="426"/>
      <c r="K184" s="426"/>
      <c r="L184" s="426"/>
      <c r="M184" s="426"/>
      <c r="N184" s="426"/>
      <c r="O184" s="426"/>
    </row>
    <row r="185" spans="1:15">
      <c r="A185" s="426"/>
      <c r="B185" s="426"/>
      <c r="C185" s="426"/>
      <c r="D185" s="426"/>
      <c r="E185" s="426"/>
      <c r="F185" s="427"/>
      <c r="G185" s="426"/>
      <c r="H185" s="426"/>
      <c r="I185" s="426"/>
      <c r="J185" s="426"/>
      <c r="K185" s="426"/>
      <c r="L185" s="426"/>
      <c r="M185" s="426"/>
      <c r="N185" s="426"/>
      <c r="O185" s="426"/>
    </row>
    <row r="186" spans="1:15">
      <c r="A186" s="426"/>
      <c r="B186" s="426"/>
      <c r="C186" s="426"/>
      <c r="D186" s="426"/>
      <c r="E186" s="426"/>
      <c r="F186" s="427"/>
      <c r="G186" s="426"/>
      <c r="H186" s="426"/>
      <c r="I186" s="426"/>
      <c r="J186" s="426"/>
      <c r="K186" s="426"/>
      <c r="L186" s="426"/>
      <c r="M186" s="426"/>
      <c r="N186" s="426"/>
      <c r="O186" s="426"/>
    </row>
    <row r="187" spans="1:15">
      <c r="A187" s="426"/>
      <c r="B187" s="426"/>
      <c r="C187" s="426"/>
      <c r="D187" s="426"/>
      <c r="E187" s="426"/>
      <c r="F187" s="427"/>
      <c r="G187" s="426"/>
      <c r="H187" s="426"/>
      <c r="I187" s="426"/>
      <c r="J187" s="426"/>
      <c r="K187" s="426"/>
      <c r="L187" s="426"/>
      <c r="M187" s="426"/>
      <c r="N187" s="426"/>
      <c r="O187" s="426"/>
    </row>
    <row r="188" spans="1:15">
      <c r="A188" s="426"/>
      <c r="B188" s="426"/>
      <c r="C188" s="426"/>
      <c r="D188" s="426"/>
      <c r="E188" s="426"/>
      <c r="F188" s="427"/>
      <c r="G188" s="426"/>
      <c r="H188" s="426"/>
      <c r="I188" s="426"/>
      <c r="J188" s="426"/>
      <c r="K188" s="426"/>
      <c r="L188" s="426"/>
      <c r="M188" s="426"/>
      <c r="N188" s="426"/>
      <c r="O188" s="426"/>
    </row>
    <row r="189" spans="1:15">
      <c r="A189" s="426"/>
      <c r="B189" s="426"/>
      <c r="C189" s="426"/>
      <c r="D189" s="426"/>
      <c r="E189" s="426"/>
      <c r="F189" s="427"/>
      <c r="G189" s="426"/>
      <c r="H189" s="426"/>
      <c r="I189" s="426"/>
      <c r="J189" s="426"/>
      <c r="K189" s="426"/>
      <c r="L189" s="426"/>
      <c r="M189" s="426"/>
      <c r="N189" s="426"/>
      <c r="O189" s="426"/>
    </row>
    <row r="190" spans="1:15">
      <c r="A190" s="426"/>
      <c r="B190" s="426"/>
      <c r="C190" s="426"/>
      <c r="D190" s="426"/>
      <c r="E190" s="426"/>
      <c r="F190" s="427"/>
      <c r="G190" s="426"/>
      <c r="H190" s="426"/>
      <c r="I190" s="426"/>
      <c r="J190" s="426"/>
      <c r="K190" s="426"/>
      <c r="L190" s="426"/>
      <c r="M190" s="426"/>
      <c r="N190" s="426"/>
      <c r="O190" s="426"/>
    </row>
    <row r="191" spans="1:15">
      <c r="A191" s="426"/>
      <c r="B191" s="426"/>
      <c r="C191" s="426"/>
      <c r="D191" s="426"/>
      <c r="E191" s="426"/>
      <c r="F191" s="427"/>
      <c r="G191" s="426"/>
      <c r="H191" s="426"/>
      <c r="I191" s="426"/>
      <c r="J191" s="426"/>
      <c r="K191" s="426"/>
      <c r="L191" s="426"/>
      <c r="M191" s="426"/>
      <c r="N191" s="426"/>
      <c r="O191" s="426"/>
    </row>
    <row r="192" spans="1:15">
      <c r="A192" s="426"/>
      <c r="B192" s="426"/>
      <c r="C192" s="426"/>
      <c r="D192" s="426"/>
      <c r="E192" s="426"/>
      <c r="F192" s="427"/>
      <c r="G192" s="426"/>
      <c r="H192" s="426"/>
      <c r="I192" s="426"/>
      <c r="J192" s="426"/>
      <c r="K192" s="426"/>
      <c r="L192" s="426"/>
      <c r="M192" s="426"/>
      <c r="N192" s="426"/>
      <c r="O192" s="426"/>
    </row>
    <row r="193" spans="1:15">
      <c r="A193" s="426"/>
      <c r="B193" s="426"/>
      <c r="C193" s="426"/>
      <c r="D193" s="426"/>
      <c r="E193" s="426"/>
      <c r="F193" s="427"/>
      <c r="G193" s="426"/>
      <c r="H193" s="426"/>
      <c r="I193" s="426"/>
      <c r="J193" s="426"/>
      <c r="K193" s="426"/>
      <c r="L193" s="426"/>
      <c r="M193" s="426"/>
      <c r="N193" s="426"/>
      <c r="O193" s="426"/>
    </row>
    <row r="194" spans="1:15">
      <c r="A194" s="426"/>
      <c r="B194" s="426"/>
      <c r="C194" s="426"/>
      <c r="D194" s="426"/>
      <c r="E194" s="426"/>
      <c r="F194" s="427"/>
      <c r="G194" s="426"/>
      <c r="H194" s="426"/>
      <c r="I194" s="426"/>
      <c r="J194" s="426"/>
      <c r="K194" s="426"/>
      <c r="L194" s="426"/>
      <c r="M194" s="426"/>
      <c r="N194" s="426"/>
      <c r="O194" s="426"/>
    </row>
    <row r="195" spans="1:15">
      <c r="A195" s="426"/>
      <c r="B195" s="426"/>
      <c r="C195" s="426"/>
      <c r="D195" s="426"/>
      <c r="E195" s="426"/>
      <c r="F195" s="427"/>
      <c r="G195" s="426"/>
      <c r="H195" s="426"/>
      <c r="I195" s="426"/>
      <c r="J195" s="426"/>
      <c r="K195" s="426"/>
      <c r="L195" s="426"/>
      <c r="M195" s="426"/>
      <c r="N195" s="426"/>
      <c r="O195" s="426"/>
    </row>
    <row r="196" spans="1:15">
      <c r="A196" s="426"/>
      <c r="B196" s="426"/>
      <c r="C196" s="426"/>
      <c r="D196" s="426"/>
      <c r="E196" s="426"/>
      <c r="F196" s="427"/>
      <c r="G196" s="426"/>
      <c r="H196" s="426"/>
      <c r="I196" s="426"/>
      <c r="J196" s="426"/>
      <c r="K196" s="426"/>
      <c r="L196" s="426"/>
      <c r="M196" s="426"/>
      <c r="N196" s="426"/>
      <c r="O196" s="426"/>
    </row>
    <row r="197" spans="1:15">
      <c r="A197" s="426"/>
      <c r="B197" s="426"/>
      <c r="C197" s="426"/>
      <c r="D197" s="426"/>
      <c r="E197" s="426"/>
      <c r="F197" s="427"/>
      <c r="G197" s="426"/>
      <c r="H197" s="426"/>
      <c r="I197" s="426"/>
      <c r="J197" s="426"/>
      <c r="K197" s="426"/>
      <c r="L197" s="426"/>
      <c r="M197" s="426"/>
      <c r="N197" s="426"/>
      <c r="O197" s="426"/>
    </row>
    <row r="198" spans="1:15">
      <c r="A198" s="426"/>
      <c r="B198" s="426"/>
      <c r="C198" s="426"/>
      <c r="D198" s="426"/>
      <c r="E198" s="426"/>
      <c r="F198" s="427"/>
      <c r="G198" s="426"/>
      <c r="H198" s="426"/>
      <c r="I198" s="426"/>
      <c r="J198" s="426"/>
      <c r="K198" s="426"/>
      <c r="L198" s="426"/>
      <c r="M198" s="426"/>
      <c r="N198" s="426"/>
      <c r="O198" s="426"/>
    </row>
    <row r="199" spans="1:15">
      <c r="A199" s="426"/>
      <c r="B199" s="426"/>
      <c r="C199" s="426"/>
      <c r="D199" s="426"/>
      <c r="E199" s="426"/>
      <c r="F199" s="427"/>
      <c r="G199" s="426"/>
      <c r="H199" s="426"/>
      <c r="I199" s="426"/>
      <c r="J199" s="426"/>
      <c r="K199" s="426"/>
      <c r="L199" s="426"/>
      <c r="M199" s="426"/>
      <c r="N199" s="426"/>
      <c r="O199" s="426"/>
    </row>
    <row r="200" spans="1:15">
      <c r="A200" s="426"/>
      <c r="B200" s="426"/>
      <c r="C200" s="426"/>
      <c r="D200" s="426"/>
      <c r="E200" s="426"/>
      <c r="F200" s="427"/>
      <c r="G200" s="426"/>
      <c r="H200" s="426"/>
      <c r="I200" s="426"/>
      <c r="J200" s="426"/>
      <c r="K200" s="426"/>
      <c r="L200" s="426"/>
      <c r="M200" s="426"/>
      <c r="N200" s="426"/>
      <c r="O200" s="426"/>
    </row>
    <row r="201" spans="1:15">
      <c r="A201" s="426"/>
      <c r="B201" s="426"/>
      <c r="C201" s="426"/>
      <c r="D201" s="426"/>
      <c r="E201" s="426"/>
      <c r="F201" s="427"/>
      <c r="G201" s="426"/>
      <c r="H201" s="426"/>
      <c r="I201" s="426"/>
      <c r="J201" s="426"/>
      <c r="K201" s="426"/>
      <c r="L201" s="426"/>
      <c r="M201" s="426"/>
      <c r="N201" s="426"/>
      <c r="O201" s="426"/>
    </row>
    <row r="202" spans="1:15">
      <c r="A202" s="426"/>
      <c r="B202" s="426"/>
      <c r="C202" s="426"/>
      <c r="D202" s="426"/>
      <c r="E202" s="426"/>
      <c r="F202" s="427"/>
      <c r="G202" s="426"/>
      <c r="H202" s="426"/>
      <c r="I202" s="426"/>
      <c r="J202" s="426"/>
      <c r="K202" s="426"/>
      <c r="L202" s="426"/>
      <c r="M202" s="426"/>
      <c r="N202" s="426"/>
      <c r="O202" s="426"/>
    </row>
    <row r="203" spans="1:15">
      <c r="A203" s="426"/>
      <c r="B203" s="426"/>
      <c r="C203" s="426"/>
      <c r="D203" s="426"/>
      <c r="E203" s="426"/>
      <c r="F203" s="427"/>
      <c r="G203" s="426"/>
      <c r="H203" s="426"/>
      <c r="I203" s="426"/>
      <c r="J203" s="426"/>
      <c r="K203" s="426"/>
      <c r="L203" s="426"/>
      <c r="M203" s="426"/>
      <c r="N203" s="426"/>
      <c r="O203" s="426"/>
    </row>
    <row r="204" spans="1:15">
      <c r="A204" s="426"/>
      <c r="B204" s="426"/>
      <c r="C204" s="426"/>
      <c r="D204" s="426"/>
      <c r="E204" s="426"/>
      <c r="F204" s="427"/>
      <c r="G204" s="426"/>
      <c r="H204" s="426"/>
      <c r="I204" s="426"/>
      <c r="J204" s="426"/>
      <c r="K204" s="426"/>
      <c r="L204" s="426"/>
      <c r="M204" s="426"/>
      <c r="N204" s="426"/>
      <c r="O204" s="426"/>
    </row>
    <row r="205" spans="1:15">
      <c r="A205" s="426"/>
      <c r="B205" s="426"/>
      <c r="C205" s="426"/>
      <c r="D205" s="426"/>
      <c r="E205" s="426"/>
      <c r="F205" s="427"/>
      <c r="G205" s="426"/>
      <c r="H205" s="426"/>
      <c r="I205" s="426"/>
      <c r="J205" s="426"/>
      <c r="K205" s="426"/>
      <c r="L205" s="426"/>
      <c r="M205" s="426"/>
      <c r="N205" s="426"/>
      <c r="O205" s="426"/>
    </row>
    <row r="206" spans="1:15">
      <c r="A206" s="426"/>
      <c r="B206" s="426"/>
      <c r="C206" s="426"/>
      <c r="D206" s="426"/>
      <c r="E206" s="426"/>
      <c r="F206" s="427"/>
      <c r="G206" s="426"/>
      <c r="H206" s="426"/>
      <c r="I206" s="426"/>
      <c r="J206" s="426"/>
      <c r="K206" s="426"/>
      <c r="L206" s="426"/>
      <c r="M206" s="426"/>
      <c r="N206" s="426"/>
      <c r="O206" s="426"/>
    </row>
    <row r="207" spans="1:15">
      <c r="A207" s="426"/>
      <c r="B207" s="426"/>
      <c r="C207" s="426"/>
      <c r="D207" s="426"/>
      <c r="E207" s="426"/>
      <c r="F207" s="427"/>
      <c r="G207" s="426"/>
      <c r="H207" s="426"/>
      <c r="I207" s="426"/>
      <c r="J207" s="426"/>
      <c r="K207" s="426"/>
      <c r="L207" s="426"/>
      <c r="M207" s="426"/>
      <c r="N207" s="426"/>
      <c r="O207" s="426"/>
    </row>
    <row r="208" spans="1:15">
      <c r="A208" s="426"/>
      <c r="B208" s="426"/>
      <c r="C208" s="426"/>
      <c r="D208" s="426"/>
      <c r="E208" s="426"/>
      <c r="F208" s="427"/>
      <c r="G208" s="426"/>
      <c r="H208" s="426"/>
      <c r="I208" s="426"/>
      <c r="J208" s="426"/>
      <c r="K208" s="426"/>
      <c r="L208" s="426"/>
      <c r="M208" s="426"/>
      <c r="N208" s="426"/>
      <c r="O208" s="426"/>
    </row>
    <row r="209" spans="1:15">
      <c r="A209" s="426"/>
      <c r="B209" s="426"/>
      <c r="C209" s="426"/>
      <c r="D209" s="426"/>
      <c r="E209" s="426"/>
      <c r="F209" s="427"/>
      <c r="G209" s="426"/>
      <c r="H209" s="426"/>
      <c r="I209" s="426"/>
      <c r="J209" s="426"/>
      <c r="K209" s="426"/>
      <c r="L209" s="426"/>
      <c r="M209" s="426"/>
      <c r="N209" s="426"/>
      <c r="O209" s="426"/>
    </row>
    <row r="210" spans="1:15">
      <c r="A210" s="426"/>
      <c r="B210" s="426"/>
      <c r="C210" s="426"/>
      <c r="D210" s="426"/>
      <c r="E210" s="426"/>
      <c r="F210" s="427"/>
      <c r="G210" s="426"/>
      <c r="H210" s="426"/>
      <c r="I210" s="426"/>
      <c r="J210" s="426"/>
      <c r="K210" s="426"/>
      <c r="L210" s="426"/>
      <c r="M210" s="426"/>
      <c r="N210" s="426"/>
      <c r="O210" s="426"/>
    </row>
    <row r="211" spans="1:15">
      <c r="A211" s="426"/>
      <c r="B211" s="426"/>
      <c r="C211" s="426"/>
      <c r="D211" s="426"/>
      <c r="E211" s="426"/>
      <c r="F211" s="427"/>
      <c r="G211" s="426"/>
      <c r="H211" s="426"/>
      <c r="I211" s="426"/>
      <c r="J211" s="426"/>
      <c r="K211" s="426"/>
      <c r="L211" s="426"/>
      <c r="M211" s="426"/>
      <c r="N211" s="426"/>
      <c r="O211" s="426"/>
    </row>
    <row r="212" spans="1:15">
      <c r="A212" s="426"/>
      <c r="B212" s="426"/>
      <c r="C212" s="426"/>
      <c r="D212" s="426"/>
      <c r="E212" s="426"/>
      <c r="F212" s="427"/>
      <c r="G212" s="426"/>
      <c r="H212" s="426"/>
      <c r="I212" s="426"/>
      <c r="J212" s="426"/>
      <c r="K212" s="426"/>
      <c r="L212" s="426"/>
      <c r="M212" s="426"/>
      <c r="N212" s="426"/>
      <c r="O212" s="426"/>
    </row>
    <row r="213" spans="1:15">
      <c r="A213" s="426"/>
      <c r="B213" s="426"/>
      <c r="C213" s="426"/>
      <c r="D213" s="426"/>
      <c r="E213" s="426"/>
      <c r="F213" s="427"/>
      <c r="G213" s="426"/>
      <c r="H213" s="426"/>
      <c r="I213" s="426"/>
      <c r="J213" s="426"/>
      <c r="K213" s="426"/>
      <c r="L213" s="426"/>
      <c r="M213" s="426"/>
      <c r="N213" s="426"/>
      <c r="O213" s="426"/>
    </row>
    <row r="214" spans="1:15">
      <c r="A214" s="426"/>
      <c r="B214" s="426"/>
      <c r="C214" s="426"/>
      <c r="D214" s="426"/>
      <c r="E214" s="426"/>
      <c r="F214" s="427"/>
      <c r="G214" s="426"/>
      <c r="H214" s="426"/>
      <c r="I214" s="426"/>
      <c r="J214" s="426"/>
      <c r="K214" s="426"/>
      <c r="L214" s="426"/>
      <c r="M214" s="426"/>
      <c r="N214" s="426"/>
      <c r="O214" s="426"/>
    </row>
    <row r="215" spans="1:15">
      <c r="A215" s="426"/>
      <c r="B215" s="426"/>
      <c r="C215" s="426"/>
      <c r="D215" s="426"/>
      <c r="E215" s="426"/>
      <c r="F215" s="427"/>
      <c r="G215" s="426"/>
      <c r="H215" s="426"/>
      <c r="I215" s="426"/>
      <c r="J215" s="426"/>
      <c r="K215" s="426"/>
      <c r="L215" s="426"/>
      <c r="M215" s="426"/>
      <c r="N215" s="426"/>
      <c r="O215" s="426"/>
    </row>
    <row r="216" spans="1:15">
      <c r="A216" s="426"/>
      <c r="B216" s="426"/>
      <c r="C216" s="426"/>
      <c r="D216" s="426"/>
      <c r="E216" s="426"/>
      <c r="F216" s="427"/>
      <c r="G216" s="426"/>
      <c r="H216" s="426"/>
      <c r="I216" s="426"/>
      <c r="J216" s="426"/>
      <c r="K216" s="426"/>
      <c r="L216" s="426"/>
      <c r="M216" s="426"/>
      <c r="N216" s="426"/>
      <c r="O216" s="426"/>
    </row>
    <row r="217" spans="1:15">
      <c r="A217" s="426"/>
      <c r="B217" s="426"/>
      <c r="C217" s="426"/>
      <c r="D217" s="426"/>
      <c r="E217" s="426"/>
      <c r="F217" s="427"/>
      <c r="G217" s="426"/>
      <c r="H217" s="426"/>
      <c r="I217" s="426"/>
      <c r="J217" s="426"/>
      <c r="K217" s="426"/>
      <c r="L217" s="426"/>
      <c r="M217" s="426"/>
      <c r="N217" s="426"/>
      <c r="O217" s="426"/>
    </row>
    <row r="218" spans="1:15">
      <c r="A218" s="426"/>
      <c r="B218" s="426"/>
      <c r="C218" s="426"/>
      <c r="D218" s="426"/>
      <c r="E218" s="426"/>
      <c r="F218" s="427"/>
      <c r="G218" s="426"/>
      <c r="H218" s="426"/>
      <c r="I218" s="426"/>
      <c r="J218" s="426"/>
      <c r="K218" s="426"/>
      <c r="L218" s="426"/>
      <c r="M218" s="426"/>
      <c r="N218" s="426"/>
      <c r="O218" s="426"/>
    </row>
    <row r="219" spans="1:15">
      <c r="A219" s="426"/>
      <c r="B219" s="426"/>
      <c r="C219" s="426"/>
      <c r="D219" s="426"/>
      <c r="E219" s="426"/>
      <c r="F219" s="427"/>
      <c r="G219" s="426"/>
      <c r="H219" s="426"/>
      <c r="I219" s="426"/>
      <c r="J219" s="426"/>
      <c r="K219" s="426"/>
      <c r="L219" s="426"/>
      <c r="M219" s="426"/>
      <c r="N219" s="426"/>
      <c r="O219" s="426"/>
    </row>
    <row r="220" spans="1:15">
      <c r="A220" s="426"/>
      <c r="B220" s="426"/>
      <c r="C220" s="426"/>
      <c r="D220" s="426"/>
      <c r="E220" s="426"/>
      <c r="F220" s="427"/>
      <c r="G220" s="426"/>
      <c r="H220" s="426"/>
      <c r="I220" s="426"/>
      <c r="J220" s="426"/>
      <c r="K220" s="426"/>
      <c r="L220" s="426"/>
      <c r="M220" s="426"/>
      <c r="N220" s="426"/>
      <c r="O220" s="426"/>
    </row>
    <row r="221" spans="1:15">
      <c r="A221" s="426"/>
      <c r="B221" s="426"/>
      <c r="C221" s="426"/>
      <c r="D221" s="426"/>
      <c r="E221" s="426"/>
      <c r="F221" s="427"/>
      <c r="G221" s="426"/>
      <c r="H221" s="426"/>
      <c r="I221" s="426"/>
      <c r="J221" s="426"/>
      <c r="K221" s="426"/>
      <c r="L221" s="426"/>
      <c r="M221" s="426"/>
      <c r="N221" s="426"/>
      <c r="O221" s="426"/>
    </row>
    <row r="222" spans="1:15">
      <c r="A222" s="426"/>
      <c r="B222" s="426"/>
      <c r="C222" s="426"/>
      <c r="D222" s="426"/>
      <c r="E222" s="426"/>
      <c r="F222" s="427"/>
      <c r="G222" s="426"/>
      <c r="H222" s="426"/>
      <c r="I222" s="426"/>
      <c r="J222" s="426"/>
      <c r="K222" s="426"/>
      <c r="L222" s="426"/>
      <c r="M222" s="426"/>
      <c r="N222" s="426"/>
      <c r="O222" s="426"/>
    </row>
    <row r="223" spans="1:15">
      <c r="A223" s="426"/>
      <c r="B223" s="426"/>
      <c r="C223" s="426"/>
      <c r="D223" s="426"/>
      <c r="E223" s="426"/>
      <c r="F223" s="427"/>
      <c r="G223" s="426"/>
      <c r="H223" s="426"/>
      <c r="I223" s="426"/>
      <c r="J223" s="426"/>
      <c r="K223" s="426"/>
      <c r="L223" s="426"/>
      <c r="M223" s="426"/>
      <c r="N223" s="426"/>
      <c r="O223" s="426"/>
    </row>
    <row r="224" spans="1:15">
      <c r="A224" s="426"/>
      <c r="B224" s="426"/>
      <c r="C224" s="426"/>
      <c r="D224" s="426"/>
      <c r="E224" s="426"/>
      <c r="F224" s="427"/>
      <c r="G224" s="426"/>
      <c r="H224" s="426"/>
      <c r="I224" s="426"/>
      <c r="J224" s="426"/>
      <c r="K224" s="426"/>
      <c r="L224" s="426"/>
      <c r="M224" s="426"/>
      <c r="N224" s="426"/>
      <c r="O224" s="426"/>
    </row>
    <row r="225" spans="1:15">
      <c r="A225" s="426"/>
      <c r="B225" s="426"/>
      <c r="C225" s="426"/>
      <c r="D225" s="426"/>
      <c r="E225" s="426"/>
      <c r="F225" s="427"/>
      <c r="G225" s="426"/>
      <c r="H225" s="426"/>
      <c r="I225" s="426"/>
      <c r="J225" s="426"/>
      <c r="K225" s="426"/>
      <c r="L225" s="426"/>
      <c r="M225" s="426"/>
      <c r="N225" s="426"/>
      <c r="O225" s="426"/>
    </row>
    <row r="226" spans="1:15">
      <c r="A226" s="426"/>
      <c r="B226" s="426"/>
      <c r="C226" s="426"/>
      <c r="D226" s="426"/>
      <c r="E226" s="426"/>
      <c r="F226" s="427"/>
      <c r="G226" s="426"/>
      <c r="H226" s="426"/>
      <c r="I226" s="426"/>
      <c r="J226" s="426"/>
      <c r="K226" s="426"/>
      <c r="L226" s="426"/>
      <c r="M226" s="426"/>
      <c r="N226" s="426"/>
      <c r="O226" s="426"/>
    </row>
    <row r="227" spans="1:15">
      <c r="A227" s="426"/>
      <c r="B227" s="426"/>
      <c r="C227" s="426"/>
      <c r="D227" s="426"/>
      <c r="E227" s="426"/>
      <c r="F227" s="427"/>
      <c r="G227" s="426"/>
      <c r="H227" s="426"/>
      <c r="I227" s="426"/>
      <c r="J227" s="426"/>
      <c r="K227" s="426"/>
      <c r="L227" s="426"/>
      <c r="M227" s="426"/>
      <c r="N227" s="426"/>
      <c r="O227" s="426"/>
    </row>
    <row r="228" spans="1:15">
      <c r="A228" s="426"/>
      <c r="B228" s="426"/>
      <c r="C228" s="426"/>
      <c r="D228" s="426"/>
      <c r="E228" s="426"/>
      <c r="F228" s="427"/>
      <c r="G228" s="426"/>
      <c r="H228" s="426"/>
      <c r="I228" s="426"/>
      <c r="J228" s="426"/>
      <c r="K228" s="426"/>
      <c r="L228" s="426"/>
      <c r="M228" s="426"/>
      <c r="N228" s="426"/>
      <c r="O228" s="426"/>
    </row>
    <row r="229" spans="1:15">
      <c r="A229" s="426"/>
      <c r="B229" s="426"/>
      <c r="C229" s="426"/>
      <c r="D229" s="426"/>
      <c r="E229" s="426"/>
      <c r="F229" s="427"/>
      <c r="G229" s="426"/>
      <c r="H229" s="426"/>
      <c r="I229" s="426"/>
      <c r="J229" s="426"/>
      <c r="K229" s="426"/>
      <c r="L229" s="426"/>
      <c r="M229" s="426"/>
      <c r="N229" s="426"/>
      <c r="O229" s="426"/>
    </row>
    <row r="230" spans="1:15">
      <c r="A230" s="426"/>
      <c r="B230" s="426"/>
      <c r="C230" s="426"/>
      <c r="D230" s="426"/>
      <c r="E230" s="426"/>
      <c r="F230" s="427"/>
      <c r="G230" s="426"/>
      <c r="H230" s="426"/>
      <c r="I230" s="426"/>
      <c r="J230" s="426"/>
      <c r="K230" s="426"/>
      <c r="L230" s="426"/>
      <c r="M230" s="426"/>
      <c r="N230" s="426"/>
      <c r="O230" s="426"/>
    </row>
    <row r="231" spans="1:15">
      <c r="A231" s="426"/>
      <c r="B231" s="426"/>
      <c r="C231" s="426"/>
      <c r="D231" s="426"/>
      <c r="E231" s="426"/>
      <c r="F231" s="427"/>
      <c r="G231" s="426"/>
      <c r="H231" s="426"/>
      <c r="I231" s="426"/>
      <c r="J231" s="426"/>
      <c r="K231" s="426"/>
      <c r="L231" s="426"/>
      <c r="M231" s="426"/>
      <c r="N231" s="426"/>
      <c r="O231" s="426"/>
    </row>
    <row r="232" spans="1:15">
      <c r="A232" s="426"/>
      <c r="B232" s="426"/>
      <c r="C232" s="426"/>
      <c r="D232" s="426"/>
      <c r="E232" s="426"/>
      <c r="F232" s="427"/>
      <c r="G232" s="426"/>
      <c r="H232" s="426"/>
      <c r="I232" s="426"/>
      <c r="J232" s="426"/>
      <c r="K232" s="426"/>
      <c r="L232" s="426"/>
      <c r="M232" s="426"/>
      <c r="N232" s="426"/>
      <c r="O232" s="426"/>
    </row>
    <row r="233" spans="1:15">
      <c r="A233" s="426"/>
      <c r="B233" s="426"/>
      <c r="C233" s="426"/>
      <c r="D233" s="426"/>
      <c r="E233" s="426"/>
      <c r="F233" s="427"/>
      <c r="G233" s="426"/>
      <c r="H233" s="426"/>
      <c r="I233" s="426"/>
      <c r="J233" s="426"/>
      <c r="K233" s="426"/>
      <c r="L233" s="426"/>
      <c r="M233" s="426"/>
      <c r="N233" s="426"/>
      <c r="O233" s="426"/>
    </row>
    <row r="234" spans="1:15">
      <c r="A234" s="426"/>
      <c r="B234" s="426"/>
      <c r="C234" s="426"/>
      <c r="D234" s="426"/>
      <c r="E234" s="426"/>
      <c r="F234" s="427"/>
      <c r="G234" s="426"/>
      <c r="H234" s="426"/>
      <c r="I234" s="426"/>
      <c r="J234" s="426"/>
      <c r="K234" s="426"/>
      <c r="L234" s="426"/>
      <c r="M234" s="426"/>
      <c r="N234" s="426"/>
      <c r="O234" s="426"/>
    </row>
    <row r="235" spans="1:15">
      <c r="A235" s="426"/>
      <c r="B235" s="426"/>
      <c r="C235" s="426"/>
      <c r="D235" s="426"/>
      <c r="E235" s="426"/>
      <c r="F235" s="427"/>
      <c r="G235" s="426"/>
      <c r="H235" s="426"/>
      <c r="I235" s="426"/>
      <c r="J235" s="426"/>
      <c r="K235" s="426"/>
      <c r="L235" s="426"/>
      <c r="M235" s="426"/>
      <c r="N235" s="426"/>
      <c r="O235" s="426"/>
    </row>
    <row r="236" spans="1:15">
      <c r="A236" s="426"/>
      <c r="B236" s="426"/>
      <c r="C236" s="426"/>
      <c r="D236" s="426"/>
      <c r="E236" s="426"/>
      <c r="F236" s="427"/>
      <c r="G236" s="426"/>
      <c r="H236" s="426"/>
      <c r="I236" s="426"/>
      <c r="J236" s="426"/>
      <c r="K236" s="426"/>
      <c r="L236" s="426"/>
      <c r="M236" s="426"/>
      <c r="N236" s="426"/>
      <c r="O236" s="426"/>
    </row>
  </sheetData>
  <mergeCells count="8">
    <mergeCell ref="P4:P5"/>
    <mergeCell ref="A6:C6"/>
    <mergeCell ref="B7:C7"/>
    <mergeCell ref="A1:O1"/>
    <mergeCell ref="E6:O6"/>
    <mergeCell ref="A4:C4"/>
    <mergeCell ref="D4:D5"/>
    <mergeCell ref="E4:O5"/>
  </mergeCells>
  <phoneticPr fontId="2" type="noConversion"/>
  <printOptions horizontalCentered="1"/>
  <pageMargins left="0.27559055118110237" right="0.23622047244094491" top="0.74803149606299213" bottom="0.74803149606299213" header="0.31496062992125984" footer="0.31496062992125984"/>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2"/>
  <sheetViews>
    <sheetView showGridLines="0" view="pageBreakPreview" zoomScaleNormal="100" zoomScaleSheetLayoutView="100" workbookViewId="0">
      <selection activeCell="E4" sqref="E4"/>
    </sheetView>
  </sheetViews>
  <sheetFormatPr defaultRowHeight="20.100000000000001" customHeight="1"/>
  <cols>
    <col min="1" max="1" width="5.33203125" style="65" customWidth="1"/>
    <col min="2" max="2" width="6.5546875" style="65" customWidth="1"/>
    <col min="3" max="3" width="9.5546875" style="65" customWidth="1"/>
    <col min="4" max="4" width="11.77734375" style="66" customWidth="1"/>
    <col min="5" max="5" width="37.109375" style="67" customWidth="1"/>
    <col min="6" max="6" width="12.88671875" style="67" customWidth="1"/>
    <col min="7" max="7" width="2.21875" style="67" customWidth="1"/>
    <col min="8" max="8" width="6.21875" style="67" customWidth="1"/>
    <col min="9" max="9" width="2.21875" style="67" customWidth="1"/>
    <col min="10" max="10" width="4.5546875" style="67" customWidth="1"/>
    <col min="11" max="11" width="2.21875" style="67" customWidth="1"/>
    <col min="12" max="12" width="6.21875" style="67" customWidth="1"/>
    <col min="13" max="13" width="2.21875" style="67" customWidth="1"/>
    <col min="14" max="14" width="11.6640625" style="68" customWidth="1"/>
    <col min="15" max="15" width="2.77734375" style="69" customWidth="1"/>
    <col min="16" max="16384" width="8.88671875" style="69"/>
  </cols>
  <sheetData>
    <row r="1" spans="1:15" s="70" customFormat="1" ht="39" customHeight="1">
      <c r="A1" s="1426" t="s">
        <v>275</v>
      </c>
      <c r="B1" s="1426"/>
      <c r="C1" s="1426"/>
      <c r="D1" s="1426"/>
      <c r="E1" s="1426"/>
      <c r="F1" s="1426"/>
      <c r="G1" s="1426"/>
      <c r="H1" s="1426"/>
      <c r="I1" s="1426"/>
      <c r="J1" s="1426"/>
      <c r="K1" s="1426"/>
      <c r="L1" s="1426"/>
      <c r="M1" s="1426"/>
      <c r="N1" s="1426"/>
      <c r="O1" s="229"/>
    </row>
    <row r="2" spans="1:15" s="70" customFormat="1" ht="14.25" customHeight="1">
      <c r="A2" s="1461"/>
      <c r="B2" s="1461"/>
      <c r="C2" s="1461"/>
      <c r="D2" s="1461"/>
      <c r="E2" s="1461"/>
      <c r="F2" s="1461"/>
      <c r="G2" s="1461"/>
      <c r="H2" s="1461"/>
      <c r="I2" s="1461"/>
      <c r="J2" s="1461"/>
      <c r="K2" s="1461"/>
      <c r="L2" s="1461"/>
      <c r="M2" s="230"/>
      <c r="N2" s="231"/>
      <c r="O2" s="232"/>
    </row>
    <row r="3" spans="1:15" ht="19.5" customHeight="1">
      <c r="A3" s="233"/>
      <c r="B3" s="233"/>
      <c r="C3" s="233"/>
      <c r="D3" s="234"/>
      <c r="E3" s="230"/>
      <c r="F3" s="230"/>
      <c r="G3" s="230"/>
      <c r="H3" s="230"/>
      <c r="I3" s="230"/>
      <c r="J3" s="230"/>
      <c r="K3" s="230"/>
      <c r="L3" s="1462" t="s">
        <v>135</v>
      </c>
      <c r="M3" s="1462"/>
      <c r="N3" s="1462"/>
      <c r="O3" s="235"/>
    </row>
    <row r="4" spans="1:15" s="71" customFormat="1" ht="24.75" customHeight="1">
      <c r="A4" s="1428" t="s">
        <v>118</v>
      </c>
      <c r="B4" s="1428"/>
      <c r="C4" s="1428"/>
      <c r="D4" s="1429" t="s">
        <v>277</v>
      </c>
      <c r="E4" s="1428" t="s">
        <v>80</v>
      </c>
      <c r="F4" s="1428"/>
      <c r="G4" s="1428"/>
      <c r="H4" s="1428"/>
      <c r="I4" s="1428"/>
      <c r="J4" s="1428"/>
      <c r="K4" s="1428"/>
      <c r="L4" s="1428"/>
      <c r="M4" s="1428"/>
      <c r="N4" s="1428"/>
      <c r="O4" s="1428"/>
    </row>
    <row r="5" spans="1:15" s="71" customFormat="1" ht="24.75" customHeight="1">
      <c r="A5" s="552" t="s">
        <v>16</v>
      </c>
      <c r="B5" s="552" t="s">
        <v>49</v>
      </c>
      <c r="C5" s="552" t="s">
        <v>50</v>
      </c>
      <c r="D5" s="1430"/>
      <c r="E5" s="1428"/>
      <c r="F5" s="1428"/>
      <c r="G5" s="1428"/>
      <c r="H5" s="1428"/>
      <c r="I5" s="1428"/>
      <c r="J5" s="1428"/>
      <c r="K5" s="1428"/>
      <c r="L5" s="1428"/>
      <c r="M5" s="1428"/>
      <c r="N5" s="1428"/>
      <c r="O5" s="1428"/>
    </row>
    <row r="6" spans="1:15" s="71" customFormat="1" ht="24.75" customHeight="1">
      <c r="A6" s="1452" t="s">
        <v>213</v>
      </c>
      <c r="B6" s="1452"/>
      <c r="C6" s="1452"/>
      <c r="D6" s="549">
        <f>SUM(D7)</f>
        <v>45997000</v>
      </c>
      <c r="E6" s="1453"/>
      <c r="F6" s="1453"/>
      <c r="G6" s="1453"/>
      <c r="H6" s="1453"/>
      <c r="I6" s="1453"/>
      <c r="J6" s="1453"/>
      <c r="K6" s="1453"/>
      <c r="L6" s="1453"/>
      <c r="M6" s="1453"/>
      <c r="N6" s="1453"/>
      <c r="O6" s="236"/>
    </row>
    <row r="7" spans="1:15" s="72" customFormat="1" ht="24.75" customHeight="1">
      <c r="A7" s="547" t="s">
        <v>214</v>
      </c>
      <c r="B7" s="1454" t="s">
        <v>215</v>
      </c>
      <c r="C7" s="1454"/>
      <c r="D7" s="548">
        <f>D8</f>
        <v>45997000</v>
      </c>
      <c r="E7" s="1455"/>
      <c r="F7" s="1456"/>
      <c r="G7" s="1456"/>
      <c r="H7" s="1456"/>
      <c r="I7" s="1456"/>
      <c r="J7" s="1456"/>
      <c r="K7" s="1456"/>
      <c r="L7" s="1456"/>
      <c r="M7" s="1456"/>
      <c r="N7" s="1457"/>
      <c r="O7" s="230"/>
    </row>
    <row r="8" spans="1:15" s="72" customFormat="1" ht="24.75" customHeight="1">
      <c r="A8" s="237" t="s">
        <v>216</v>
      </c>
      <c r="B8" s="238" t="s">
        <v>217</v>
      </c>
      <c r="C8" s="239" t="s">
        <v>218</v>
      </c>
      <c r="D8" s="240">
        <f>SUM(D9,D15,D27,D52,D53)</f>
        <v>45997000</v>
      </c>
      <c r="E8" s="1458"/>
      <c r="F8" s="1459"/>
      <c r="G8" s="1459"/>
      <c r="H8" s="1459"/>
      <c r="I8" s="1459"/>
      <c r="J8" s="1459"/>
      <c r="K8" s="1459"/>
      <c r="L8" s="1459"/>
      <c r="M8" s="1459"/>
      <c r="N8" s="1460"/>
      <c r="O8" s="230"/>
    </row>
    <row r="9" spans="1:15" s="72" customFormat="1" ht="24.75" customHeight="1">
      <c r="A9" s="241"/>
      <c r="B9" s="242" t="s">
        <v>216</v>
      </c>
      <c r="C9" s="243" t="s">
        <v>219</v>
      </c>
      <c r="D9" s="244">
        <f>N9</f>
        <v>16857000</v>
      </c>
      <c r="E9" s="245" t="s">
        <v>220</v>
      </c>
      <c r="F9" s="246"/>
      <c r="G9" s="247"/>
      <c r="H9" s="248"/>
      <c r="I9" s="249"/>
      <c r="J9" s="248"/>
      <c r="K9" s="247"/>
      <c r="L9" s="250"/>
      <c r="M9" s="251" t="s">
        <v>221</v>
      </c>
      <c r="N9" s="252">
        <f>SUM(N10:N14)</f>
        <v>16857000</v>
      </c>
      <c r="O9" s="230"/>
    </row>
    <row r="10" spans="1:15" s="67" customFormat="1" ht="23.25" customHeight="1">
      <c r="A10" s="241"/>
      <c r="B10" s="253"/>
      <c r="C10" s="254"/>
      <c r="D10" s="255"/>
      <c r="E10" s="256" t="s">
        <v>222</v>
      </c>
      <c r="F10" s="246">
        <v>1509000</v>
      </c>
      <c r="G10" s="247" t="s">
        <v>223</v>
      </c>
      <c r="H10" s="248"/>
      <c r="I10" s="247"/>
      <c r="J10" s="248">
        <v>1</v>
      </c>
      <c r="K10" s="247" t="s">
        <v>223</v>
      </c>
      <c r="L10" s="250">
        <v>3</v>
      </c>
      <c r="M10" s="251" t="s">
        <v>221</v>
      </c>
      <c r="N10" s="252">
        <f>SUM(F10*J10*L10)</f>
        <v>4527000</v>
      </c>
      <c r="O10" s="230"/>
    </row>
    <row r="11" spans="1:15" s="67" customFormat="1" ht="23.25" customHeight="1">
      <c r="A11" s="241"/>
      <c r="B11" s="253"/>
      <c r="C11" s="257"/>
      <c r="D11" s="258"/>
      <c r="E11" s="245" t="s">
        <v>224</v>
      </c>
      <c r="F11" s="246">
        <v>1041000</v>
      </c>
      <c r="G11" s="247" t="s">
        <v>223</v>
      </c>
      <c r="H11" s="248"/>
      <c r="I11" s="247"/>
      <c r="J11" s="248">
        <v>1</v>
      </c>
      <c r="K11" s="247" t="s">
        <v>223</v>
      </c>
      <c r="L11" s="250">
        <v>3</v>
      </c>
      <c r="M11" s="251" t="s">
        <v>221</v>
      </c>
      <c r="N11" s="252">
        <f>SUM(F11*J11*L11)</f>
        <v>3123000</v>
      </c>
      <c r="O11" s="230"/>
    </row>
    <row r="12" spans="1:15" s="67" customFormat="1" ht="23.25" customHeight="1">
      <c r="A12" s="241"/>
      <c r="B12" s="253"/>
      <c r="C12" s="257"/>
      <c r="D12" s="258"/>
      <c r="E12" s="245" t="s">
        <v>225</v>
      </c>
      <c r="F12" s="246">
        <v>1041000</v>
      </c>
      <c r="G12" s="247" t="s">
        <v>223</v>
      </c>
      <c r="H12" s="248"/>
      <c r="I12" s="249"/>
      <c r="J12" s="248">
        <v>1</v>
      </c>
      <c r="K12" s="247" t="s">
        <v>223</v>
      </c>
      <c r="L12" s="250">
        <v>3</v>
      </c>
      <c r="M12" s="247" t="s">
        <v>221</v>
      </c>
      <c r="N12" s="252">
        <f>SUM(F12*J12*L12)</f>
        <v>3123000</v>
      </c>
      <c r="O12" s="230"/>
    </row>
    <row r="13" spans="1:15" s="67" customFormat="1" ht="23.25" customHeight="1">
      <c r="A13" s="241"/>
      <c r="B13" s="253"/>
      <c r="C13" s="257"/>
      <c r="D13" s="258"/>
      <c r="E13" s="245" t="s">
        <v>226</v>
      </c>
      <c r="F13" s="246">
        <v>1014000</v>
      </c>
      <c r="G13" s="247" t="s">
        <v>223</v>
      </c>
      <c r="H13" s="248"/>
      <c r="I13" s="249"/>
      <c r="J13" s="248">
        <v>1</v>
      </c>
      <c r="K13" s="247" t="s">
        <v>223</v>
      </c>
      <c r="L13" s="250">
        <v>3</v>
      </c>
      <c r="M13" s="247" t="s">
        <v>221</v>
      </c>
      <c r="N13" s="252">
        <f>SUM(F13*J13*L13)</f>
        <v>3042000</v>
      </c>
      <c r="O13" s="230"/>
    </row>
    <row r="14" spans="1:15" s="67" customFormat="1" ht="23.25" customHeight="1">
      <c r="A14" s="241"/>
      <c r="B14" s="253"/>
      <c r="C14" s="259"/>
      <c r="D14" s="260"/>
      <c r="E14" s="245" t="s">
        <v>227</v>
      </c>
      <c r="F14" s="246">
        <v>1014000</v>
      </c>
      <c r="G14" s="247" t="s">
        <v>223</v>
      </c>
      <c r="H14" s="248"/>
      <c r="I14" s="249"/>
      <c r="J14" s="248">
        <v>1</v>
      </c>
      <c r="K14" s="247" t="s">
        <v>223</v>
      </c>
      <c r="L14" s="250">
        <v>3</v>
      </c>
      <c r="M14" s="247" t="s">
        <v>221</v>
      </c>
      <c r="N14" s="252">
        <f>SUM(F14*J14*L14)</f>
        <v>3042000</v>
      </c>
      <c r="O14" s="230"/>
    </row>
    <row r="15" spans="1:15" s="67" customFormat="1" ht="23.25" customHeight="1">
      <c r="A15" s="241"/>
      <c r="B15" s="253"/>
      <c r="C15" s="243" t="s">
        <v>228</v>
      </c>
      <c r="D15" s="261">
        <f>SUM(N15,N21)</f>
        <v>9903600</v>
      </c>
      <c r="E15" s="262" t="s">
        <v>229</v>
      </c>
      <c r="F15" s="263"/>
      <c r="G15" s="264"/>
      <c r="H15" s="265"/>
      <c r="I15" s="265"/>
      <c r="J15" s="265"/>
      <c r="K15" s="264"/>
      <c r="L15" s="266"/>
      <c r="M15" s="264" t="s">
        <v>221</v>
      </c>
      <c r="N15" s="267">
        <f>SUM(N16:N20)</f>
        <v>5619000</v>
      </c>
      <c r="O15" s="230"/>
    </row>
    <row r="16" spans="1:15" s="67" customFormat="1" ht="23.25" customHeight="1">
      <c r="A16" s="241"/>
      <c r="B16" s="253"/>
      <c r="C16" s="1447"/>
      <c r="D16" s="268"/>
      <c r="E16" s="256" t="str">
        <f>E10</f>
        <v xml:space="preserve">  - 사회복지사(11호봉/과장)-황현구(7월)</v>
      </c>
      <c r="F16" s="246">
        <f>F10</f>
        <v>1509000</v>
      </c>
      <c r="G16" s="247" t="s">
        <v>223</v>
      </c>
      <c r="H16" s="269">
        <v>1</v>
      </c>
      <c r="I16" s="247" t="s">
        <v>223</v>
      </c>
      <c r="J16" s="270">
        <v>1</v>
      </c>
      <c r="K16" s="247" t="s">
        <v>223</v>
      </c>
      <c r="L16" s="271">
        <v>1</v>
      </c>
      <c r="M16" s="247" t="s">
        <v>221</v>
      </c>
      <c r="N16" s="252">
        <f>SUM(F16*H16*J16*L16)</f>
        <v>1509000</v>
      </c>
      <c r="O16" s="230"/>
    </row>
    <row r="17" spans="1:15" s="67" customFormat="1" ht="23.25" customHeight="1">
      <c r="A17" s="241"/>
      <c r="B17" s="253"/>
      <c r="C17" s="1447"/>
      <c r="D17" s="268"/>
      <c r="E17" s="256" t="str">
        <f t="shared" ref="E17:F20" si="0">E11</f>
        <v xml:space="preserve">  - 사회복지사(5호봉)-김송이(1월)</v>
      </c>
      <c r="F17" s="246">
        <f t="shared" si="0"/>
        <v>1041000</v>
      </c>
      <c r="G17" s="247" t="s">
        <v>223</v>
      </c>
      <c r="H17" s="269">
        <v>1</v>
      </c>
      <c r="I17" s="247" t="s">
        <v>223</v>
      </c>
      <c r="J17" s="270">
        <v>1</v>
      </c>
      <c r="K17" s="247" t="s">
        <v>223</v>
      </c>
      <c r="L17" s="271">
        <v>1</v>
      </c>
      <c r="M17" s="247" t="s">
        <v>221</v>
      </c>
      <c r="N17" s="252">
        <f>SUM(F17*H17*J17*L17)</f>
        <v>1041000</v>
      </c>
      <c r="O17" s="230"/>
    </row>
    <row r="18" spans="1:15" s="67" customFormat="1" ht="23.25" customHeight="1">
      <c r="A18" s="241"/>
      <c r="B18" s="253"/>
      <c r="C18" s="1447"/>
      <c r="D18" s="268"/>
      <c r="E18" s="256" t="str">
        <f t="shared" si="0"/>
        <v xml:space="preserve">  - 사회복지사(5호봉)-나홍운(1월)</v>
      </c>
      <c r="F18" s="246">
        <f t="shared" si="0"/>
        <v>1041000</v>
      </c>
      <c r="G18" s="247" t="s">
        <v>223</v>
      </c>
      <c r="H18" s="269">
        <v>1</v>
      </c>
      <c r="I18" s="247" t="s">
        <v>223</v>
      </c>
      <c r="J18" s="270">
        <v>1</v>
      </c>
      <c r="K18" s="247" t="s">
        <v>223</v>
      </c>
      <c r="L18" s="271">
        <v>1</v>
      </c>
      <c r="M18" s="247" t="s">
        <v>221</v>
      </c>
      <c r="N18" s="252">
        <f>SUM(F18*H18*J18*L18)</f>
        <v>1041000</v>
      </c>
      <c r="O18" s="230"/>
    </row>
    <row r="19" spans="1:15" s="67" customFormat="1" ht="23.25" customHeight="1">
      <c r="A19" s="241"/>
      <c r="B19" s="253"/>
      <c r="C19" s="1447"/>
      <c r="D19" s="268"/>
      <c r="E19" s="256" t="str">
        <f t="shared" si="0"/>
        <v xml:space="preserve">  - 사회복지사(4호봉)-우종춘(1월)</v>
      </c>
      <c r="F19" s="246">
        <f t="shared" si="0"/>
        <v>1014000</v>
      </c>
      <c r="G19" s="247" t="s">
        <v>223</v>
      </c>
      <c r="H19" s="269">
        <v>1</v>
      </c>
      <c r="I19" s="247" t="s">
        <v>223</v>
      </c>
      <c r="J19" s="270">
        <v>1</v>
      </c>
      <c r="K19" s="247" t="s">
        <v>223</v>
      </c>
      <c r="L19" s="271">
        <v>1</v>
      </c>
      <c r="M19" s="247" t="s">
        <v>221</v>
      </c>
      <c r="N19" s="252">
        <f>SUM(F19*H19*J19*L19)</f>
        <v>1014000</v>
      </c>
      <c r="O19" s="230"/>
    </row>
    <row r="20" spans="1:15" s="67" customFormat="1" ht="23.25" customHeight="1">
      <c r="A20" s="241"/>
      <c r="B20" s="253"/>
      <c r="C20" s="272"/>
      <c r="D20" s="268"/>
      <c r="E20" s="256" t="str">
        <f>E14</f>
        <v xml:space="preserve">  - 사회복지사(4호봉)-장현진(10월)</v>
      </c>
      <c r="F20" s="246">
        <f t="shared" si="0"/>
        <v>1014000</v>
      </c>
      <c r="G20" s="247" t="s">
        <v>223</v>
      </c>
      <c r="H20" s="269">
        <v>1</v>
      </c>
      <c r="I20" s="247" t="s">
        <v>223</v>
      </c>
      <c r="J20" s="270">
        <v>1</v>
      </c>
      <c r="K20" s="247" t="s">
        <v>223</v>
      </c>
      <c r="L20" s="271">
        <v>1</v>
      </c>
      <c r="M20" s="247" t="s">
        <v>221</v>
      </c>
      <c r="N20" s="252">
        <f>SUM(F20*H20*J20*L20)</f>
        <v>1014000</v>
      </c>
      <c r="O20" s="230"/>
    </row>
    <row r="21" spans="1:15" s="67" customFormat="1" ht="23.25" customHeight="1">
      <c r="A21" s="241"/>
      <c r="B21" s="253"/>
      <c r="C21" s="272"/>
      <c r="D21" s="268"/>
      <c r="E21" s="256" t="s">
        <v>230</v>
      </c>
      <c r="F21" s="246"/>
      <c r="G21" s="247"/>
      <c r="H21" s="269"/>
      <c r="I21" s="269"/>
      <c r="J21" s="269"/>
      <c r="K21" s="247"/>
      <c r="L21" s="271"/>
      <c r="M21" s="247" t="s">
        <v>221</v>
      </c>
      <c r="N21" s="252">
        <f>SUM(N22:N26)</f>
        <v>4284600</v>
      </c>
      <c r="O21" s="230"/>
    </row>
    <row r="22" spans="1:15" s="67" customFormat="1" ht="23.25" customHeight="1">
      <c r="A22" s="241"/>
      <c r="B22" s="253"/>
      <c r="C22" s="272"/>
      <c r="D22" s="268"/>
      <c r="E22" s="256" t="str">
        <f>E16</f>
        <v xml:space="preserve">  - 사회복지사(11호봉/과장)-황현구(7월)</v>
      </c>
      <c r="F22" s="246">
        <f>F16</f>
        <v>1509000</v>
      </c>
      <c r="G22" s="247" t="s">
        <v>223</v>
      </c>
      <c r="H22" s="269">
        <v>1</v>
      </c>
      <c r="I22" s="247" t="s">
        <v>223</v>
      </c>
      <c r="J22" s="270">
        <v>1</v>
      </c>
      <c r="K22" s="247" t="s">
        <v>223</v>
      </c>
      <c r="L22" s="271">
        <v>1</v>
      </c>
      <c r="M22" s="247" t="s">
        <v>221</v>
      </c>
      <c r="N22" s="252">
        <f>SUM(F22*H22*J22*L22)</f>
        <v>1509000</v>
      </c>
      <c r="O22" s="230"/>
    </row>
    <row r="23" spans="1:15" s="67" customFormat="1" ht="23.25" customHeight="1">
      <c r="A23" s="241"/>
      <c r="B23" s="253"/>
      <c r="C23" s="272"/>
      <c r="D23" s="268"/>
      <c r="E23" s="256" t="str">
        <f t="shared" ref="E23:F26" si="1">E17</f>
        <v xml:space="preserve">  - 사회복지사(5호봉)-김송이(1월)</v>
      </c>
      <c r="F23" s="246">
        <f t="shared" si="1"/>
        <v>1041000</v>
      </c>
      <c r="G23" s="247" t="s">
        <v>223</v>
      </c>
      <c r="H23" s="269">
        <v>0.7</v>
      </c>
      <c r="I23" s="247" t="s">
        <v>223</v>
      </c>
      <c r="J23" s="270">
        <v>1</v>
      </c>
      <c r="K23" s="247" t="s">
        <v>223</v>
      </c>
      <c r="L23" s="271">
        <v>1</v>
      </c>
      <c r="M23" s="247" t="s">
        <v>221</v>
      </c>
      <c r="N23" s="252">
        <f>SUM(F23*H23*J23*L23)</f>
        <v>728700</v>
      </c>
      <c r="O23" s="230"/>
    </row>
    <row r="24" spans="1:15" s="67" customFormat="1" ht="23.25" customHeight="1">
      <c r="A24" s="241"/>
      <c r="B24" s="253"/>
      <c r="C24" s="272"/>
      <c r="D24" s="268"/>
      <c r="E24" s="256" t="str">
        <f t="shared" si="1"/>
        <v xml:space="preserve">  - 사회복지사(5호봉)-나홍운(1월)</v>
      </c>
      <c r="F24" s="246">
        <f t="shared" si="1"/>
        <v>1041000</v>
      </c>
      <c r="G24" s="247" t="s">
        <v>223</v>
      </c>
      <c r="H24" s="269">
        <v>0.7</v>
      </c>
      <c r="I24" s="247" t="s">
        <v>223</v>
      </c>
      <c r="J24" s="270">
        <v>1</v>
      </c>
      <c r="K24" s="247" t="s">
        <v>223</v>
      </c>
      <c r="L24" s="271">
        <v>1</v>
      </c>
      <c r="M24" s="247" t="s">
        <v>221</v>
      </c>
      <c r="N24" s="252">
        <f>SUM(F24*H24*J24*L24)</f>
        <v>728700</v>
      </c>
      <c r="O24" s="230"/>
    </row>
    <row r="25" spans="1:15" s="67" customFormat="1" ht="23.25" customHeight="1">
      <c r="A25" s="241"/>
      <c r="B25" s="253"/>
      <c r="C25" s="272"/>
      <c r="D25" s="268"/>
      <c r="E25" s="256" t="str">
        <f t="shared" si="1"/>
        <v xml:space="preserve">  - 사회복지사(4호봉)-우종춘(1월)</v>
      </c>
      <c r="F25" s="246">
        <f t="shared" si="1"/>
        <v>1014000</v>
      </c>
      <c r="G25" s="247" t="s">
        <v>223</v>
      </c>
      <c r="H25" s="269">
        <v>0.65</v>
      </c>
      <c r="I25" s="247" t="s">
        <v>223</v>
      </c>
      <c r="J25" s="270">
        <v>1</v>
      </c>
      <c r="K25" s="247" t="s">
        <v>223</v>
      </c>
      <c r="L25" s="271">
        <v>1</v>
      </c>
      <c r="M25" s="247" t="s">
        <v>221</v>
      </c>
      <c r="N25" s="252">
        <f>SUM(F25*H25*J25*L25)</f>
        <v>659100</v>
      </c>
      <c r="O25" s="230"/>
    </row>
    <row r="26" spans="1:15" s="67" customFormat="1" ht="23.25" customHeight="1">
      <c r="A26" s="241"/>
      <c r="B26" s="253"/>
      <c r="C26" s="272"/>
      <c r="D26" s="268"/>
      <c r="E26" s="273" t="str">
        <f>E20</f>
        <v xml:space="preserve">  - 사회복지사(4호봉)-장현진(10월)</v>
      </c>
      <c r="F26" s="274">
        <f t="shared" si="1"/>
        <v>1014000</v>
      </c>
      <c r="G26" s="275" t="s">
        <v>223</v>
      </c>
      <c r="H26" s="276">
        <v>0.65</v>
      </c>
      <c r="I26" s="275" t="s">
        <v>223</v>
      </c>
      <c r="J26" s="277">
        <v>1</v>
      </c>
      <c r="K26" s="275" t="s">
        <v>223</v>
      </c>
      <c r="L26" s="278">
        <v>1</v>
      </c>
      <c r="M26" s="275" t="s">
        <v>221</v>
      </c>
      <c r="N26" s="279">
        <f>SUM(F26*H26*J26*L26)</f>
        <v>659100</v>
      </c>
      <c r="O26" s="230"/>
    </row>
    <row r="27" spans="1:15" s="67" customFormat="1" ht="23.25" customHeight="1">
      <c r="A27" s="241"/>
      <c r="B27" s="253"/>
      <c r="C27" s="242" t="s">
        <v>231</v>
      </c>
      <c r="D27" s="280">
        <f>SUM(N27,N33,N39:N43,N46,N48,N51)</f>
        <v>12345200</v>
      </c>
      <c r="E27" s="256" t="s">
        <v>232</v>
      </c>
      <c r="F27" s="246"/>
      <c r="G27" s="247"/>
      <c r="H27" s="269"/>
      <c r="I27" s="269"/>
      <c r="J27" s="269"/>
      <c r="K27" s="247"/>
      <c r="L27" s="250"/>
      <c r="M27" s="247" t="s">
        <v>221</v>
      </c>
      <c r="N27" s="252">
        <f>SUM(N28:N32)</f>
        <v>1685700</v>
      </c>
      <c r="O27" s="230"/>
    </row>
    <row r="28" spans="1:15" s="67" customFormat="1" ht="23.25" customHeight="1">
      <c r="A28" s="241"/>
      <c r="B28" s="253"/>
      <c r="C28" s="242"/>
      <c r="D28" s="281"/>
      <c r="E28" s="245" t="str">
        <f>E16</f>
        <v xml:space="preserve">  - 사회복지사(11호봉/과장)-황현구(7월)</v>
      </c>
      <c r="F28" s="246">
        <f>F22</f>
        <v>1509000</v>
      </c>
      <c r="G28" s="247" t="s">
        <v>223</v>
      </c>
      <c r="H28" s="269">
        <v>0.1</v>
      </c>
      <c r="I28" s="247" t="s">
        <v>223</v>
      </c>
      <c r="J28" s="270">
        <v>1</v>
      </c>
      <c r="K28" s="247" t="s">
        <v>223</v>
      </c>
      <c r="L28" s="250">
        <v>3</v>
      </c>
      <c r="M28" s="247" t="s">
        <v>221</v>
      </c>
      <c r="N28" s="252">
        <f>SUM(F28*H28*J28*L28)</f>
        <v>452700</v>
      </c>
      <c r="O28" s="230"/>
    </row>
    <row r="29" spans="1:15" s="67" customFormat="1" ht="23.25" customHeight="1">
      <c r="A29" s="241"/>
      <c r="B29" s="253"/>
      <c r="C29" s="253"/>
      <c r="D29" s="282"/>
      <c r="E29" s="245" t="str">
        <f>E17</f>
        <v xml:space="preserve">  - 사회복지사(5호봉)-김송이(1월)</v>
      </c>
      <c r="F29" s="246">
        <v>1041000</v>
      </c>
      <c r="G29" s="247" t="s">
        <v>223</v>
      </c>
      <c r="H29" s="269">
        <v>0.1</v>
      </c>
      <c r="I29" s="247" t="s">
        <v>223</v>
      </c>
      <c r="J29" s="270">
        <v>1</v>
      </c>
      <c r="K29" s="247" t="s">
        <v>223</v>
      </c>
      <c r="L29" s="250">
        <v>3</v>
      </c>
      <c r="M29" s="247" t="s">
        <v>221</v>
      </c>
      <c r="N29" s="252">
        <f>SUM(F29*H29*J29*L29)</f>
        <v>312300</v>
      </c>
      <c r="O29" s="230"/>
    </row>
    <row r="30" spans="1:15" s="67" customFormat="1" ht="23.25" customHeight="1">
      <c r="A30" s="241"/>
      <c r="B30" s="253"/>
      <c r="C30" s="253"/>
      <c r="D30" s="282"/>
      <c r="E30" s="245" t="str">
        <f>E18</f>
        <v xml:space="preserve">  - 사회복지사(5호봉)-나홍운(1월)</v>
      </c>
      <c r="F30" s="246">
        <v>1041000</v>
      </c>
      <c r="G30" s="247" t="s">
        <v>223</v>
      </c>
      <c r="H30" s="269">
        <v>0.1</v>
      </c>
      <c r="I30" s="247" t="s">
        <v>223</v>
      </c>
      <c r="J30" s="270">
        <v>1</v>
      </c>
      <c r="K30" s="247" t="s">
        <v>223</v>
      </c>
      <c r="L30" s="250">
        <v>3</v>
      </c>
      <c r="M30" s="247" t="s">
        <v>221</v>
      </c>
      <c r="N30" s="252">
        <f>SUM(F30*H30*J30*L30)</f>
        <v>312300</v>
      </c>
      <c r="O30" s="230"/>
    </row>
    <row r="31" spans="1:15" s="67" customFormat="1" ht="23.25" customHeight="1">
      <c r="A31" s="241"/>
      <c r="B31" s="253"/>
      <c r="C31" s="253"/>
      <c r="D31" s="282"/>
      <c r="E31" s="245" t="str">
        <f>E19</f>
        <v xml:space="preserve">  - 사회복지사(4호봉)-우종춘(1월)</v>
      </c>
      <c r="F31" s="246">
        <v>1014000</v>
      </c>
      <c r="G31" s="247" t="s">
        <v>223</v>
      </c>
      <c r="H31" s="269">
        <v>0.1</v>
      </c>
      <c r="I31" s="247" t="s">
        <v>223</v>
      </c>
      <c r="J31" s="270">
        <v>1</v>
      </c>
      <c r="K31" s="247" t="s">
        <v>223</v>
      </c>
      <c r="L31" s="250">
        <v>3</v>
      </c>
      <c r="M31" s="247" t="s">
        <v>221</v>
      </c>
      <c r="N31" s="252">
        <f>SUM(F31*H31*J31*L31)</f>
        <v>304200</v>
      </c>
      <c r="O31" s="230"/>
    </row>
    <row r="32" spans="1:15" s="67" customFormat="1" ht="23.25" customHeight="1">
      <c r="A32" s="241"/>
      <c r="B32" s="253"/>
      <c r="C32" s="253"/>
      <c r="D32" s="282"/>
      <c r="E32" s="245" t="str">
        <f>E26</f>
        <v xml:space="preserve">  - 사회복지사(4호봉)-장현진(10월)</v>
      </c>
      <c r="F32" s="246">
        <v>1014000</v>
      </c>
      <c r="G32" s="247" t="s">
        <v>223</v>
      </c>
      <c r="H32" s="269">
        <v>0.1</v>
      </c>
      <c r="I32" s="247" t="s">
        <v>223</v>
      </c>
      <c r="J32" s="270">
        <v>1</v>
      </c>
      <c r="K32" s="247" t="s">
        <v>223</v>
      </c>
      <c r="L32" s="250">
        <v>3</v>
      </c>
      <c r="M32" s="247" t="s">
        <v>221</v>
      </c>
      <c r="N32" s="252">
        <f>SUM(F32*H32*J32*L32)</f>
        <v>304200</v>
      </c>
      <c r="O32" s="230"/>
    </row>
    <row r="33" spans="1:15" s="67" customFormat="1" ht="23.25" customHeight="1">
      <c r="A33" s="241"/>
      <c r="B33" s="253"/>
      <c r="C33" s="253"/>
      <c r="D33" s="282"/>
      <c r="E33" s="256" t="s">
        <v>233</v>
      </c>
      <c r="F33" s="246"/>
      <c r="G33" s="247"/>
      <c r="H33" s="269"/>
      <c r="I33" s="269"/>
      <c r="J33" s="269"/>
      <c r="K33" s="247"/>
      <c r="L33" s="250"/>
      <c r="M33" s="247" t="s">
        <v>221</v>
      </c>
      <c r="N33" s="252">
        <f>SUM(N34:N38)</f>
        <v>2809500</v>
      </c>
      <c r="O33" s="230"/>
    </row>
    <row r="34" spans="1:15" s="67" customFormat="1" ht="23.25" customHeight="1">
      <c r="A34" s="241"/>
      <c r="B34" s="253"/>
      <c r="C34" s="253"/>
      <c r="D34" s="282"/>
      <c r="E34" s="245" t="str">
        <f>E22</f>
        <v xml:space="preserve">  - 사회복지사(11호봉/과장)-황현구(7월)</v>
      </c>
      <c r="F34" s="246">
        <f>F28</f>
        <v>1509000</v>
      </c>
      <c r="G34" s="247" t="s">
        <v>223</v>
      </c>
      <c r="H34" s="269">
        <v>0.5</v>
      </c>
      <c r="I34" s="247" t="s">
        <v>223</v>
      </c>
      <c r="J34" s="270">
        <v>1</v>
      </c>
      <c r="K34" s="247" t="s">
        <v>223</v>
      </c>
      <c r="L34" s="250">
        <v>1</v>
      </c>
      <c r="M34" s="247" t="s">
        <v>221</v>
      </c>
      <c r="N34" s="252">
        <f>SUM(F34*H34*J34*L34)</f>
        <v>754500</v>
      </c>
      <c r="O34" s="230"/>
    </row>
    <row r="35" spans="1:15" s="67" customFormat="1" ht="23.25" customHeight="1">
      <c r="A35" s="241"/>
      <c r="B35" s="253"/>
      <c r="C35" s="253"/>
      <c r="D35" s="282"/>
      <c r="E35" s="245" t="str">
        <f>E23</f>
        <v xml:space="preserve">  - 사회복지사(5호봉)-김송이(1월)</v>
      </c>
      <c r="F35" s="246">
        <v>1041000</v>
      </c>
      <c r="G35" s="247" t="s">
        <v>223</v>
      </c>
      <c r="H35" s="269">
        <v>0.5</v>
      </c>
      <c r="I35" s="247" t="s">
        <v>223</v>
      </c>
      <c r="J35" s="270">
        <v>1</v>
      </c>
      <c r="K35" s="247" t="s">
        <v>223</v>
      </c>
      <c r="L35" s="250">
        <v>1</v>
      </c>
      <c r="M35" s="247" t="s">
        <v>221</v>
      </c>
      <c r="N35" s="252">
        <f>SUM(F35*H35*J35*L35)</f>
        <v>520500</v>
      </c>
      <c r="O35" s="230"/>
    </row>
    <row r="36" spans="1:15" s="67" customFormat="1" ht="23.25" customHeight="1">
      <c r="A36" s="241"/>
      <c r="B36" s="253"/>
      <c r="C36" s="253"/>
      <c r="D36" s="282"/>
      <c r="E36" s="245" t="str">
        <f>E24</f>
        <v xml:space="preserve">  - 사회복지사(5호봉)-나홍운(1월)</v>
      </c>
      <c r="F36" s="246">
        <v>1041000</v>
      </c>
      <c r="G36" s="247" t="s">
        <v>223</v>
      </c>
      <c r="H36" s="269">
        <v>0.5</v>
      </c>
      <c r="I36" s="247" t="s">
        <v>223</v>
      </c>
      <c r="J36" s="270">
        <v>1</v>
      </c>
      <c r="K36" s="247" t="s">
        <v>223</v>
      </c>
      <c r="L36" s="250">
        <v>1</v>
      </c>
      <c r="M36" s="247" t="s">
        <v>221</v>
      </c>
      <c r="N36" s="252">
        <f>SUM(F36*H36*J36*L36)</f>
        <v>520500</v>
      </c>
      <c r="O36" s="230"/>
    </row>
    <row r="37" spans="1:15" s="67" customFormat="1" ht="23.25" customHeight="1">
      <c r="A37" s="241"/>
      <c r="B37" s="253"/>
      <c r="C37" s="253"/>
      <c r="D37" s="282"/>
      <c r="E37" s="245" t="str">
        <f>E25</f>
        <v xml:space="preserve">  - 사회복지사(4호봉)-우종춘(1월)</v>
      </c>
      <c r="F37" s="246">
        <v>1014000</v>
      </c>
      <c r="G37" s="247" t="s">
        <v>223</v>
      </c>
      <c r="H37" s="269">
        <v>0.5</v>
      </c>
      <c r="I37" s="247" t="s">
        <v>223</v>
      </c>
      <c r="J37" s="270">
        <v>1</v>
      </c>
      <c r="K37" s="247" t="s">
        <v>223</v>
      </c>
      <c r="L37" s="250">
        <v>1</v>
      </c>
      <c r="M37" s="247" t="s">
        <v>221</v>
      </c>
      <c r="N37" s="252">
        <f>SUM(F37*H37*J37*L37)</f>
        <v>507000</v>
      </c>
      <c r="O37" s="230"/>
    </row>
    <row r="38" spans="1:15" s="67" customFormat="1" ht="23.25" customHeight="1">
      <c r="A38" s="241"/>
      <c r="B38" s="253"/>
      <c r="C38" s="253"/>
      <c r="D38" s="282"/>
      <c r="E38" s="245" t="str">
        <f>E32</f>
        <v xml:space="preserve">  - 사회복지사(4호봉)-장현진(10월)</v>
      </c>
      <c r="F38" s="246">
        <v>1014000</v>
      </c>
      <c r="G38" s="247" t="s">
        <v>223</v>
      </c>
      <c r="H38" s="269">
        <v>0.5</v>
      </c>
      <c r="I38" s="247" t="s">
        <v>223</v>
      </c>
      <c r="J38" s="270">
        <v>1</v>
      </c>
      <c r="K38" s="247" t="s">
        <v>223</v>
      </c>
      <c r="L38" s="250">
        <v>1</v>
      </c>
      <c r="M38" s="247" t="s">
        <v>221</v>
      </c>
      <c r="N38" s="252">
        <f>SUM(F38*H38*J38*L38)</f>
        <v>507000</v>
      </c>
      <c r="O38" s="230"/>
    </row>
    <row r="39" spans="1:15" s="67" customFormat="1" ht="23.25" customHeight="1">
      <c r="A39" s="241"/>
      <c r="B39" s="253"/>
      <c r="C39" s="253"/>
      <c r="D39" s="282"/>
      <c r="E39" s="283" t="s">
        <v>234</v>
      </c>
      <c r="F39" s="246">
        <v>30000</v>
      </c>
      <c r="G39" s="247" t="s">
        <v>223</v>
      </c>
      <c r="H39" s="248">
        <v>5</v>
      </c>
      <c r="I39" s="248"/>
      <c r="J39" s="248"/>
      <c r="K39" s="247" t="s">
        <v>223</v>
      </c>
      <c r="L39" s="250">
        <v>3</v>
      </c>
      <c r="M39" s="247" t="s">
        <v>221</v>
      </c>
      <c r="N39" s="252">
        <f>SUM(F39*H39*L39)</f>
        <v>450000</v>
      </c>
      <c r="O39" s="230"/>
    </row>
    <row r="40" spans="1:15" s="67" customFormat="1" ht="23.25" customHeight="1">
      <c r="A40" s="241"/>
      <c r="B40" s="253"/>
      <c r="C40" s="253"/>
      <c r="D40" s="282"/>
      <c r="E40" s="283" t="s">
        <v>90</v>
      </c>
      <c r="F40" s="246">
        <v>30000</v>
      </c>
      <c r="G40" s="247" t="s">
        <v>223</v>
      </c>
      <c r="H40" s="248">
        <v>5</v>
      </c>
      <c r="I40" s="248"/>
      <c r="J40" s="248"/>
      <c r="K40" s="247" t="s">
        <v>223</v>
      </c>
      <c r="L40" s="250">
        <v>3</v>
      </c>
      <c r="M40" s="247" t="s">
        <v>221</v>
      </c>
      <c r="N40" s="252">
        <f>SUM(F40*H40*L40)</f>
        <v>450000</v>
      </c>
      <c r="O40" s="230"/>
    </row>
    <row r="41" spans="1:15" s="67" customFormat="1" ht="23.25" customHeight="1">
      <c r="A41" s="241"/>
      <c r="B41" s="253"/>
      <c r="C41" s="253"/>
      <c r="D41" s="282"/>
      <c r="E41" s="283" t="s">
        <v>235</v>
      </c>
      <c r="F41" s="246">
        <v>50000</v>
      </c>
      <c r="G41" s="247" t="s">
        <v>223</v>
      </c>
      <c r="H41" s="248">
        <v>5</v>
      </c>
      <c r="I41" s="248"/>
      <c r="J41" s="248"/>
      <c r="K41" s="247" t="s">
        <v>223</v>
      </c>
      <c r="L41" s="250">
        <v>3</v>
      </c>
      <c r="M41" s="247" t="s">
        <v>221</v>
      </c>
      <c r="N41" s="252">
        <f>SUM(F41*H41*L41)</f>
        <v>750000</v>
      </c>
      <c r="O41" s="230"/>
    </row>
    <row r="42" spans="1:15" s="67" customFormat="1" ht="23.25" customHeight="1">
      <c r="A42" s="241"/>
      <c r="B42" s="253"/>
      <c r="C42" s="253"/>
      <c r="D42" s="282"/>
      <c r="E42" s="283" t="s">
        <v>236</v>
      </c>
      <c r="F42" s="246">
        <v>70000</v>
      </c>
      <c r="G42" s="247" t="s">
        <v>223</v>
      </c>
      <c r="H42" s="248">
        <v>5</v>
      </c>
      <c r="I42" s="248"/>
      <c r="J42" s="248"/>
      <c r="K42" s="247" t="s">
        <v>223</v>
      </c>
      <c r="L42" s="250">
        <v>3</v>
      </c>
      <c r="M42" s="247" t="s">
        <v>221</v>
      </c>
      <c r="N42" s="252">
        <f>SUM(F42*H42*L42)</f>
        <v>1050000</v>
      </c>
      <c r="O42" s="230"/>
    </row>
    <row r="43" spans="1:15" s="67" customFormat="1" ht="23.25" customHeight="1">
      <c r="A43" s="241"/>
      <c r="B43" s="253"/>
      <c r="C43" s="253"/>
      <c r="D43" s="282"/>
      <c r="E43" s="283" t="s">
        <v>93</v>
      </c>
      <c r="F43" s="246"/>
      <c r="G43" s="247"/>
      <c r="H43" s="248"/>
      <c r="I43" s="248"/>
      <c r="J43" s="248"/>
      <c r="K43" s="247"/>
      <c r="L43" s="250"/>
      <c r="M43" s="247" t="s">
        <v>221</v>
      </c>
      <c r="N43" s="252">
        <f>SUM(N44:N45)</f>
        <v>110000</v>
      </c>
      <c r="O43" s="230"/>
    </row>
    <row r="44" spans="1:15" s="67" customFormat="1" ht="23.25" customHeight="1">
      <c r="A44" s="241"/>
      <c r="B44" s="253"/>
      <c r="C44" s="253"/>
      <c r="D44" s="282"/>
      <c r="E44" s="283" t="s">
        <v>237</v>
      </c>
      <c r="F44" s="246">
        <v>30000</v>
      </c>
      <c r="G44" s="247" t="s">
        <v>223</v>
      </c>
      <c r="H44" s="248">
        <v>1</v>
      </c>
      <c r="I44" s="248"/>
      <c r="J44" s="248"/>
      <c r="K44" s="247" t="s">
        <v>223</v>
      </c>
      <c r="L44" s="250">
        <v>3</v>
      </c>
      <c r="M44" s="247" t="s">
        <v>221</v>
      </c>
      <c r="N44" s="252">
        <f>SUM(F44*H44*L44)</f>
        <v>90000</v>
      </c>
      <c r="O44" s="230"/>
    </row>
    <row r="45" spans="1:15" s="67" customFormat="1" ht="23.25" customHeight="1">
      <c r="A45" s="241"/>
      <c r="B45" s="253"/>
      <c r="C45" s="253"/>
      <c r="D45" s="282"/>
      <c r="E45" s="284" t="s">
        <v>238</v>
      </c>
      <c r="F45" s="246">
        <v>20000</v>
      </c>
      <c r="G45" s="247" t="s">
        <v>223</v>
      </c>
      <c r="H45" s="248">
        <v>1</v>
      </c>
      <c r="I45" s="248"/>
      <c r="J45" s="248"/>
      <c r="K45" s="247" t="s">
        <v>223</v>
      </c>
      <c r="L45" s="250">
        <v>1</v>
      </c>
      <c r="M45" s="247" t="s">
        <v>221</v>
      </c>
      <c r="N45" s="252">
        <f>SUM(F45*H45*L45)</f>
        <v>20000</v>
      </c>
      <c r="O45" s="230"/>
    </row>
    <row r="46" spans="1:15" s="67" customFormat="1" ht="23.25" customHeight="1">
      <c r="A46" s="241"/>
      <c r="B46" s="253"/>
      <c r="C46" s="253"/>
      <c r="D46" s="282"/>
      <c r="E46" s="283" t="s">
        <v>239</v>
      </c>
      <c r="F46" s="246"/>
      <c r="G46" s="247"/>
      <c r="H46" s="248"/>
      <c r="I46" s="248"/>
      <c r="J46" s="248"/>
      <c r="K46" s="247"/>
      <c r="L46" s="250"/>
      <c r="M46" s="247" t="s">
        <v>221</v>
      </c>
      <c r="N46" s="252">
        <f>SUM(N47:N47)</f>
        <v>600000</v>
      </c>
      <c r="O46" s="230"/>
    </row>
    <row r="47" spans="1:15" s="67" customFormat="1" ht="23.25" customHeight="1">
      <c r="A47" s="241"/>
      <c r="B47" s="253"/>
      <c r="C47" s="253"/>
      <c r="D47" s="282"/>
      <c r="E47" s="283" t="s">
        <v>240</v>
      </c>
      <c r="F47" s="246">
        <v>200000</v>
      </c>
      <c r="G47" s="285"/>
      <c r="H47" s="248"/>
      <c r="I47" s="247" t="s">
        <v>94</v>
      </c>
      <c r="J47" s="248">
        <v>1</v>
      </c>
      <c r="K47" s="247" t="s">
        <v>94</v>
      </c>
      <c r="L47" s="250">
        <v>3</v>
      </c>
      <c r="M47" s="251" t="s">
        <v>95</v>
      </c>
      <c r="N47" s="252">
        <f>SUM(F47*J47*L47)</f>
        <v>600000</v>
      </c>
      <c r="O47" s="230"/>
    </row>
    <row r="48" spans="1:15" s="67" customFormat="1" ht="23.25" customHeight="1">
      <c r="A48" s="241"/>
      <c r="B48" s="253"/>
      <c r="C48" s="253"/>
      <c r="D48" s="282"/>
      <c r="E48" s="283" t="s">
        <v>241</v>
      </c>
      <c r="F48" s="246"/>
      <c r="G48" s="247"/>
      <c r="H48" s="248"/>
      <c r="I48" s="248"/>
      <c r="J48" s="248"/>
      <c r="K48" s="247"/>
      <c r="L48" s="250"/>
      <c r="M48" s="247" t="s">
        <v>221</v>
      </c>
      <c r="N48" s="252">
        <f>SUM(N49:N50)</f>
        <v>2190000</v>
      </c>
      <c r="O48" s="230"/>
    </row>
    <row r="49" spans="1:15" s="67" customFormat="1" ht="23.25" customHeight="1">
      <c r="A49" s="241"/>
      <c r="B49" s="253"/>
      <c r="C49" s="253"/>
      <c r="D49" s="282"/>
      <c r="E49" s="283" t="s">
        <v>242</v>
      </c>
      <c r="F49" s="246">
        <v>190000</v>
      </c>
      <c r="G49" s="247" t="s">
        <v>94</v>
      </c>
      <c r="H49" s="248">
        <v>1</v>
      </c>
      <c r="I49" s="248"/>
      <c r="J49" s="248"/>
      <c r="K49" s="247" t="s">
        <v>94</v>
      </c>
      <c r="L49" s="250">
        <v>3</v>
      </c>
      <c r="M49" s="247" t="s">
        <v>221</v>
      </c>
      <c r="N49" s="252">
        <f>SUM(F49*H49*L49)</f>
        <v>570000</v>
      </c>
      <c r="O49" s="230"/>
    </row>
    <row r="50" spans="1:15" s="67" customFormat="1" ht="23.25" customHeight="1" thickBot="1">
      <c r="A50" s="286"/>
      <c r="B50" s="287"/>
      <c r="C50" s="287"/>
      <c r="D50" s="288"/>
      <c r="E50" s="289" t="s">
        <v>243</v>
      </c>
      <c r="F50" s="290">
        <v>135000</v>
      </c>
      <c r="G50" s="291" t="s">
        <v>94</v>
      </c>
      <c r="H50" s="292">
        <v>4</v>
      </c>
      <c r="I50" s="292"/>
      <c r="J50" s="292"/>
      <c r="K50" s="291" t="s">
        <v>94</v>
      </c>
      <c r="L50" s="293">
        <v>3</v>
      </c>
      <c r="M50" s="291" t="s">
        <v>221</v>
      </c>
      <c r="N50" s="294">
        <f>SUM(F50*H50*L50)</f>
        <v>1620000</v>
      </c>
      <c r="O50" s="230"/>
    </row>
    <row r="51" spans="1:15" s="67" customFormat="1" ht="23.25" customHeight="1">
      <c r="A51" s="295"/>
      <c r="B51" s="296"/>
      <c r="C51" s="297"/>
      <c r="D51" s="298"/>
      <c r="E51" s="299" t="s">
        <v>244</v>
      </c>
      <c r="F51" s="300">
        <v>150000</v>
      </c>
      <c r="G51" s="301" t="s">
        <v>94</v>
      </c>
      <c r="H51" s="302">
        <v>5</v>
      </c>
      <c r="I51" s="301"/>
      <c r="J51" s="303"/>
      <c r="K51" s="301" t="s">
        <v>94</v>
      </c>
      <c r="L51" s="304">
        <v>3</v>
      </c>
      <c r="M51" s="301" t="s">
        <v>221</v>
      </c>
      <c r="N51" s="305">
        <f>(F51*H51*L51)</f>
        <v>2250000</v>
      </c>
      <c r="O51" s="230"/>
    </row>
    <row r="52" spans="1:15" s="67" customFormat="1" ht="23.25" customHeight="1">
      <c r="A52" s="241"/>
      <c r="B52" s="253"/>
      <c r="C52" s="306" t="s">
        <v>245</v>
      </c>
      <c r="D52" s="260">
        <f>N52</f>
        <v>3259000</v>
      </c>
      <c r="E52" s="273" t="s">
        <v>246</v>
      </c>
      <c r="F52" s="307">
        <f>SUM(D9,D15,D27)</f>
        <v>39105800</v>
      </c>
      <c r="G52" s="275"/>
      <c r="H52" s="308"/>
      <c r="I52" s="308"/>
      <c r="J52" s="308"/>
      <c r="K52" s="275" t="s">
        <v>94</v>
      </c>
      <c r="L52" s="309" t="s">
        <v>247</v>
      </c>
      <c r="M52" s="275" t="s">
        <v>221</v>
      </c>
      <c r="N52" s="310">
        <f>ROUNDUP(SUM(F52/12),-3)</f>
        <v>3259000</v>
      </c>
      <c r="O52" s="230"/>
    </row>
    <row r="53" spans="1:15" s="67" customFormat="1" ht="23.25" customHeight="1">
      <c r="A53" s="241"/>
      <c r="B53" s="253"/>
      <c r="C53" s="243" t="s">
        <v>248</v>
      </c>
      <c r="D53" s="244">
        <f>SUM(N53:N57)</f>
        <v>3632200</v>
      </c>
      <c r="E53" s="262" t="s">
        <v>249</v>
      </c>
      <c r="F53" s="311">
        <f>SUM(F52-(N41-N42))</f>
        <v>39405800</v>
      </c>
      <c r="G53" s="247" t="s">
        <v>223</v>
      </c>
      <c r="H53" s="312">
        <v>2.945E-2</v>
      </c>
      <c r="I53" s="312"/>
      <c r="J53" s="312"/>
      <c r="K53" s="247"/>
      <c r="L53" s="313"/>
      <c r="M53" s="247" t="s">
        <v>95</v>
      </c>
      <c r="N53" s="252">
        <f>ROUNDUP(SUM(F53*H53),-2)</f>
        <v>1160600</v>
      </c>
      <c r="O53" s="230"/>
    </row>
    <row r="54" spans="1:15" s="67" customFormat="1" ht="23.25" customHeight="1">
      <c r="A54" s="241"/>
      <c r="B54" s="253"/>
      <c r="C54" s="1446"/>
      <c r="D54" s="1449"/>
      <c r="E54" s="256" t="s">
        <v>250</v>
      </c>
      <c r="F54" s="311">
        <f>N53</f>
        <v>1160600</v>
      </c>
      <c r="G54" s="247" t="s">
        <v>223</v>
      </c>
      <c r="H54" s="312">
        <v>6.5500000000000003E-2</v>
      </c>
      <c r="I54" s="312"/>
      <c r="J54" s="312"/>
      <c r="K54" s="247"/>
      <c r="L54" s="313"/>
      <c r="M54" s="247" t="s">
        <v>95</v>
      </c>
      <c r="N54" s="252">
        <f>ROUNDDOWN(SUM(F54*H54),-2)</f>
        <v>76000</v>
      </c>
      <c r="O54" s="230"/>
    </row>
    <row r="55" spans="1:15" s="67" customFormat="1" ht="23.25" customHeight="1">
      <c r="A55" s="241"/>
      <c r="B55" s="253"/>
      <c r="C55" s="1447"/>
      <c r="D55" s="1450"/>
      <c r="E55" s="256" t="s">
        <v>251</v>
      </c>
      <c r="F55" s="311">
        <f>F53</f>
        <v>39405800</v>
      </c>
      <c r="G55" s="247" t="s">
        <v>223</v>
      </c>
      <c r="H55" s="312">
        <v>4.4999999999999998E-2</v>
      </c>
      <c r="I55" s="312"/>
      <c r="J55" s="312"/>
      <c r="K55" s="247"/>
      <c r="L55" s="313"/>
      <c r="M55" s="247" t="s">
        <v>95</v>
      </c>
      <c r="N55" s="252">
        <f>ROUNDDOWN(SUM(F55*H55),-3)</f>
        <v>1773000</v>
      </c>
      <c r="O55" s="230"/>
    </row>
    <row r="56" spans="1:15" s="67" customFormat="1" ht="23.25" customHeight="1">
      <c r="A56" s="241"/>
      <c r="B56" s="253"/>
      <c r="C56" s="1447"/>
      <c r="D56" s="1450"/>
      <c r="E56" s="256" t="s">
        <v>105</v>
      </c>
      <c r="F56" s="311">
        <f>F53</f>
        <v>39405800</v>
      </c>
      <c r="G56" s="247" t="s">
        <v>223</v>
      </c>
      <c r="H56" s="312">
        <v>8.0000000000000002E-3</v>
      </c>
      <c r="I56" s="312"/>
      <c r="J56" s="312"/>
      <c r="K56" s="247"/>
      <c r="L56" s="313"/>
      <c r="M56" s="247" t="s">
        <v>95</v>
      </c>
      <c r="N56" s="252">
        <f>ROUNDUP(SUM(F56*H56),-2)</f>
        <v>315300</v>
      </c>
      <c r="O56" s="230"/>
    </row>
    <row r="57" spans="1:15" s="67" customFormat="1" ht="23.25" customHeight="1">
      <c r="A57" s="241"/>
      <c r="B57" s="306"/>
      <c r="C57" s="1448"/>
      <c r="D57" s="1451"/>
      <c r="E57" s="273" t="s">
        <v>106</v>
      </c>
      <c r="F57" s="314">
        <f>F53</f>
        <v>39405800</v>
      </c>
      <c r="G57" s="275" t="s">
        <v>94</v>
      </c>
      <c r="H57" s="315">
        <v>7.7999999999999996E-3</v>
      </c>
      <c r="I57" s="315"/>
      <c r="J57" s="315"/>
      <c r="K57" s="275"/>
      <c r="L57" s="308"/>
      <c r="M57" s="275" t="s">
        <v>95</v>
      </c>
      <c r="N57" s="252">
        <f>ROUNDDOWN(SUM(F57*H57),-2)</f>
        <v>307300</v>
      </c>
      <c r="O57" s="230"/>
    </row>
    <row r="58" spans="1:15" ht="23.25" customHeight="1">
      <c r="A58" s="233"/>
      <c r="B58" s="233"/>
      <c r="C58" s="233"/>
      <c r="D58" s="234"/>
      <c r="E58" s="230"/>
      <c r="F58" s="230"/>
      <c r="G58" s="230"/>
      <c r="H58" s="230"/>
      <c r="I58" s="230"/>
      <c r="J58" s="230"/>
      <c r="K58" s="230"/>
      <c r="L58" s="230"/>
      <c r="M58" s="230"/>
      <c r="N58" s="231"/>
      <c r="O58" s="235"/>
    </row>
    <row r="59" spans="1:15" ht="23.25" customHeight="1">
      <c r="A59" s="233"/>
      <c r="B59" s="233"/>
      <c r="C59" s="233"/>
      <c r="D59" s="234"/>
      <c r="E59" s="230"/>
      <c r="F59" s="230"/>
      <c r="G59" s="230"/>
      <c r="H59" s="230"/>
      <c r="I59" s="230"/>
      <c r="J59" s="230"/>
      <c r="K59" s="230"/>
      <c r="L59" s="230"/>
      <c r="M59" s="230"/>
      <c r="N59" s="231"/>
      <c r="O59" s="235"/>
    </row>
    <row r="60" spans="1:15" ht="23.25" customHeight="1">
      <c r="A60" s="233"/>
      <c r="B60" s="233"/>
      <c r="C60" s="233"/>
      <c r="D60" s="234"/>
      <c r="E60" s="230"/>
      <c r="F60" s="230"/>
      <c r="G60" s="230"/>
      <c r="H60" s="230"/>
      <c r="I60" s="230"/>
      <c r="J60" s="230"/>
      <c r="K60" s="230"/>
      <c r="L60" s="230"/>
      <c r="M60" s="230"/>
      <c r="N60" s="231"/>
      <c r="O60" s="235"/>
    </row>
    <row r="61" spans="1:15" ht="23.25" customHeight="1">
      <c r="A61" s="233"/>
      <c r="B61" s="233"/>
      <c r="C61" s="233"/>
      <c r="D61" s="234"/>
      <c r="E61" s="230"/>
      <c r="F61" s="230"/>
      <c r="G61" s="230"/>
      <c r="H61" s="230"/>
      <c r="I61" s="230"/>
      <c r="J61" s="230"/>
      <c r="K61" s="230"/>
      <c r="L61" s="230"/>
      <c r="M61" s="230"/>
      <c r="N61" s="231"/>
      <c r="O61" s="235"/>
    </row>
    <row r="62" spans="1:15" ht="23.25" customHeight="1">
      <c r="A62" s="233"/>
      <c r="B62" s="233"/>
      <c r="C62" s="233"/>
      <c r="D62" s="234"/>
      <c r="E62" s="230"/>
      <c r="F62" s="230"/>
      <c r="G62" s="230"/>
      <c r="H62" s="230"/>
      <c r="I62" s="230"/>
      <c r="J62" s="230"/>
      <c r="K62" s="230"/>
      <c r="L62" s="230"/>
      <c r="M62" s="230"/>
      <c r="N62" s="231"/>
      <c r="O62" s="235"/>
    </row>
    <row r="63" spans="1:15" ht="23.25" customHeight="1">
      <c r="A63" s="233"/>
      <c r="B63" s="233"/>
      <c r="C63" s="233"/>
      <c r="D63" s="234"/>
      <c r="E63" s="230"/>
      <c r="F63" s="230"/>
      <c r="G63" s="230"/>
      <c r="H63" s="230"/>
      <c r="I63" s="230"/>
      <c r="J63" s="230"/>
      <c r="K63" s="230"/>
      <c r="L63" s="230"/>
      <c r="M63" s="230"/>
      <c r="N63" s="231"/>
      <c r="O63" s="235"/>
    </row>
    <row r="64" spans="1:15" ht="23.25" customHeight="1">
      <c r="A64" s="233"/>
      <c r="B64" s="233"/>
      <c r="C64" s="233"/>
      <c r="D64" s="234"/>
      <c r="E64" s="230"/>
      <c r="F64" s="230"/>
      <c r="G64" s="230"/>
      <c r="H64" s="230"/>
      <c r="I64" s="230"/>
      <c r="J64" s="230"/>
      <c r="K64" s="230"/>
      <c r="L64" s="230"/>
      <c r="M64" s="230"/>
      <c r="N64" s="231"/>
      <c r="O64" s="235"/>
    </row>
    <row r="65" spans="1:15" ht="23.25" customHeight="1">
      <c r="A65" s="233"/>
      <c r="B65" s="233"/>
      <c r="C65" s="233"/>
      <c r="D65" s="234"/>
      <c r="E65" s="230"/>
      <c r="F65" s="230"/>
      <c r="G65" s="230"/>
      <c r="H65" s="230"/>
      <c r="I65" s="230"/>
      <c r="J65" s="230"/>
      <c r="K65" s="230"/>
      <c r="L65" s="230"/>
      <c r="M65" s="230"/>
      <c r="N65" s="231"/>
      <c r="O65" s="235"/>
    </row>
    <row r="66" spans="1:15" ht="23.25" customHeight="1">
      <c r="A66" s="233"/>
      <c r="B66" s="233"/>
      <c r="C66" s="233"/>
      <c r="D66" s="234"/>
      <c r="E66" s="230"/>
      <c r="F66" s="230"/>
      <c r="G66" s="230"/>
      <c r="H66" s="230"/>
      <c r="I66" s="230"/>
      <c r="J66" s="230"/>
      <c r="K66" s="230"/>
      <c r="L66" s="230"/>
      <c r="M66" s="230"/>
      <c r="N66" s="231"/>
      <c r="O66" s="235"/>
    </row>
    <row r="67" spans="1:15" ht="23.25" customHeight="1">
      <c r="A67" s="233"/>
      <c r="B67" s="233"/>
      <c r="C67" s="233"/>
      <c r="D67" s="234"/>
      <c r="E67" s="230"/>
      <c r="F67" s="230"/>
      <c r="G67" s="230"/>
      <c r="H67" s="230"/>
      <c r="I67" s="230"/>
      <c r="J67" s="230"/>
      <c r="K67" s="230"/>
      <c r="L67" s="230"/>
      <c r="M67" s="230"/>
      <c r="N67" s="231"/>
      <c r="O67" s="235"/>
    </row>
    <row r="68" spans="1:15" ht="23.25" customHeight="1">
      <c r="A68" s="233"/>
      <c r="B68" s="233"/>
      <c r="C68" s="233"/>
      <c r="D68" s="234"/>
      <c r="E68" s="230"/>
      <c r="F68" s="230"/>
      <c r="G68" s="230"/>
      <c r="H68" s="230"/>
      <c r="I68" s="230"/>
      <c r="J68" s="230"/>
      <c r="K68" s="230"/>
      <c r="L68" s="230"/>
      <c r="M68" s="230"/>
      <c r="N68" s="231"/>
      <c r="O68" s="235"/>
    </row>
    <row r="69" spans="1:15" ht="23.25" customHeight="1">
      <c r="A69" s="233"/>
      <c r="B69" s="233"/>
      <c r="C69" s="233"/>
      <c r="D69" s="234"/>
      <c r="E69" s="230"/>
      <c r="F69" s="230"/>
      <c r="G69" s="230"/>
      <c r="H69" s="230"/>
      <c r="I69" s="230"/>
      <c r="J69" s="230"/>
      <c r="K69" s="230"/>
      <c r="L69" s="230"/>
      <c r="M69" s="230"/>
      <c r="N69" s="231"/>
      <c r="O69" s="235"/>
    </row>
    <row r="70" spans="1:15" ht="20.100000000000001" customHeight="1">
      <c r="A70" s="233"/>
      <c r="B70" s="233"/>
      <c r="C70" s="233"/>
      <c r="D70" s="234"/>
      <c r="E70" s="230"/>
      <c r="F70" s="230"/>
      <c r="G70" s="230"/>
      <c r="H70" s="230"/>
      <c r="I70" s="230"/>
      <c r="J70" s="230"/>
      <c r="K70" s="230"/>
      <c r="L70" s="230"/>
      <c r="M70" s="230"/>
      <c r="N70" s="231"/>
      <c r="O70" s="235"/>
    </row>
    <row r="71" spans="1:15" ht="20.100000000000001" customHeight="1">
      <c r="A71" s="233"/>
      <c r="B71" s="233"/>
      <c r="C71" s="233"/>
      <c r="D71" s="234"/>
      <c r="E71" s="230"/>
      <c r="F71" s="230"/>
      <c r="G71" s="230"/>
      <c r="H71" s="230"/>
      <c r="I71" s="230"/>
      <c r="J71" s="230"/>
      <c r="K71" s="230"/>
      <c r="L71" s="230"/>
      <c r="M71" s="230"/>
      <c r="N71" s="231"/>
      <c r="O71" s="235"/>
    </row>
    <row r="72" spans="1:15" ht="20.100000000000001" customHeight="1">
      <c r="A72" s="233"/>
      <c r="B72" s="233"/>
      <c r="C72" s="233"/>
      <c r="D72" s="234"/>
      <c r="E72" s="230"/>
      <c r="F72" s="230"/>
      <c r="G72" s="230"/>
      <c r="H72" s="230"/>
      <c r="I72" s="230"/>
      <c r="J72" s="230"/>
      <c r="K72" s="230"/>
      <c r="L72" s="230"/>
      <c r="M72" s="230"/>
      <c r="N72" s="231"/>
      <c r="O72" s="235"/>
    </row>
    <row r="73" spans="1:15" ht="20.100000000000001" customHeight="1">
      <c r="A73" s="233"/>
      <c r="B73" s="233"/>
      <c r="C73" s="233"/>
      <c r="D73" s="234"/>
      <c r="E73" s="230"/>
      <c r="F73" s="230"/>
      <c r="G73" s="230"/>
      <c r="H73" s="230"/>
      <c r="I73" s="230"/>
      <c r="J73" s="230"/>
      <c r="K73" s="230"/>
      <c r="L73" s="230"/>
      <c r="M73" s="230"/>
      <c r="N73" s="231"/>
      <c r="O73" s="235"/>
    </row>
    <row r="74" spans="1:15" ht="20.100000000000001" customHeight="1">
      <c r="A74" s="233"/>
      <c r="B74" s="233"/>
      <c r="C74" s="233"/>
      <c r="D74" s="234"/>
      <c r="E74" s="230"/>
      <c r="F74" s="230"/>
      <c r="G74" s="230"/>
      <c r="H74" s="230"/>
      <c r="I74" s="230"/>
      <c r="J74" s="230"/>
      <c r="K74" s="230"/>
      <c r="L74" s="230"/>
      <c r="M74" s="230"/>
      <c r="N74" s="231"/>
      <c r="O74" s="235"/>
    </row>
    <row r="75" spans="1:15" ht="20.100000000000001" customHeight="1">
      <c r="A75" s="233"/>
      <c r="B75" s="233"/>
      <c r="C75" s="233"/>
      <c r="D75" s="234"/>
      <c r="E75" s="230"/>
      <c r="F75" s="230"/>
      <c r="G75" s="230"/>
      <c r="H75" s="230"/>
      <c r="I75" s="230"/>
      <c r="J75" s="230"/>
      <c r="K75" s="230"/>
      <c r="L75" s="230"/>
      <c r="M75" s="230"/>
      <c r="N75" s="231"/>
      <c r="O75" s="235"/>
    </row>
    <row r="76" spans="1:15" ht="20.100000000000001" customHeight="1">
      <c r="A76" s="233"/>
      <c r="B76" s="233"/>
      <c r="C76" s="233"/>
      <c r="D76" s="234"/>
      <c r="E76" s="230"/>
      <c r="F76" s="230"/>
      <c r="G76" s="230"/>
      <c r="H76" s="230"/>
      <c r="I76" s="230"/>
      <c r="J76" s="230"/>
      <c r="K76" s="230"/>
      <c r="L76" s="230"/>
      <c r="M76" s="230"/>
      <c r="N76" s="231"/>
      <c r="O76" s="235"/>
    </row>
    <row r="77" spans="1:15" ht="20.100000000000001" customHeight="1">
      <c r="A77" s="233"/>
      <c r="B77" s="233"/>
      <c r="C77" s="233"/>
      <c r="D77" s="234"/>
      <c r="E77" s="230"/>
      <c r="F77" s="230"/>
      <c r="G77" s="230"/>
      <c r="H77" s="230"/>
      <c r="I77" s="230"/>
      <c r="J77" s="230"/>
      <c r="K77" s="230"/>
      <c r="L77" s="230"/>
      <c r="M77" s="230"/>
      <c r="N77" s="231"/>
      <c r="O77" s="235"/>
    </row>
    <row r="78" spans="1:15" ht="20.100000000000001" customHeight="1">
      <c r="A78" s="233"/>
      <c r="B78" s="233"/>
      <c r="C78" s="233"/>
      <c r="D78" s="234"/>
      <c r="E78" s="230"/>
      <c r="F78" s="230"/>
      <c r="G78" s="230"/>
      <c r="H78" s="230"/>
      <c r="I78" s="230"/>
      <c r="J78" s="230"/>
      <c r="K78" s="230"/>
      <c r="L78" s="230"/>
      <c r="M78" s="230"/>
      <c r="N78" s="231"/>
      <c r="O78" s="235"/>
    </row>
    <row r="79" spans="1:15" ht="20.100000000000001" customHeight="1">
      <c r="A79" s="233"/>
      <c r="B79" s="233"/>
      <c r="C79" s="233"/>
      <c r="D79" s="234"/>
      <c r="E79" s="230"/>
      <c r="F79" s="230"/>
      <c r="G79" s="230"/>
      <c r="H79" s="230"/>
      <c r="I79" s="230"/>
      <c r="J79" s="230"/>
      <c r="K79" s="230"/>
      <c r="L79" s="230"/>
      <c r="M79" s="230"/>
      <c r="N79" s="231"/>
      <c r="O79" s="235"/>
    </row>
    <row r="80" spans="1:15" ht="20.100000000000001" customHeight="1">
      <c r="A80" s="233"/>
      <c r="B80" s="233"/>
      <c r="C80" s="233"/>
      <c r="D80" s="234"/>
      <c r="E80" s="230"/>
      <c r="F80" s="230"/>
      <c r="G80" s="230"/>
      <c r="H80" s="230"/>
      <c r="I80" s="230"/>
      <c r="J80" s="230"/>
      <c r="K80" s="230"/>
      <c r="L80" s="230"/>
      <c r="M80" s="230"/>
      <c r="N80" s="231"/>
      <c r="O80" s="235"/>
    </row>
    <row r="81" spans="1:15" ht="20.100000000000001" customHeight="1">
      <c r="A81" s="233"/>
      <c r="B81" s="233"/>
      <c r="C81" s="233"/>
      <c r="D81" s="234"/>
      <c r="E81" s="230"/>
      <c r="F81" s="230"/>
      <c r="G81" s="230"/>
      <c r="H81" s="230"/>
      <c r="I81" s="230"/>
      <c r="J81" s="230"/>
      <c r="K81" s="230"/>
      <c r="L81" s="230"/>
      <c r="M81" s="230"/>
      <c r="N81" s="231"/>
      <c r="O81" s="235"/>
    </row>
    <row r="82" spans="1:15" ht="20.100000000000001" customHeight="1">
      <c r="A82" s="233"/>
      <c r="B82" s="233"/>
      <c r="C82" s="233"/>
      <c r="D82" s="234"/>
      <c r="E82" s="230"/>
      <c r="F82" s="230"/>
      <c r="G82" s="230"/>
      <c r="H82" s="230"/>
      <c r="I82" s="230"/>
      <c r="J82" s="230"/>
      <c r="K82" s="230"/>
      <c r="L82" s="230"/>
      <c r="M82" s="230"/>
      <c r="N82" s="231"/>
      <c r="O82" s="235"/>
    </row>
    <row r="83" spans="1:15" ht="20.100000000000001" customHeight="1">
      <c r="A83" s="233"/>
      <c r="B83" s="233"/>
      <c r="C83" s="233"/>
      <c r="D83" s="234"/>
      <c r="E83" s="230"/>
      <c r="F83" s="230"/>
      <c r="G83" s="230"/>
      <c r="H83" s="230"/>
      <c r="I83" s="230"/>
      <c r="J83" s="230"/>
      <c r="K83" s="230"/>
      <c r="L83" s="230"/>
      <c r="M83" s="230"/>
      <c r="N83" s="231"/>
      <c r="O83" s="235"/>
    </row>
    <row r="84" spans="1:15" ht="20.100000000000001" customHeight="1">
      <c r="A84" s="233"/>
      <c r="B84" s="233"/>
      <c r="C84" s="233"/>
      <c r="D84" s="234"/>
      <c r="E84" s="230"/>
      <c r="F84" s="230"/>
      <c r="G84" s="230"/>
      <c r="H84" s="230"/>
      <c r="I84" s="230"/>
      <c r="J84" s="230"/>
      <c r="K84" s="230"/>
      <c r="L84" s="230"/>
      <c r="M84" s="230"/>
      <c r="N84" s="231"/>
      <c r="O84" s="235"/>
    </row>
    <row r="85" spans="1:15" ht="20.100000000000001" customHeight="1">
      <c r="A85" s="233"/>
      <c r="B85" s="233"/>
      <c r="C85" s="233"/>
      <c r="D85" s="234"/>
      <c r="E85" s="230"/>
      <c r="F85" s="230"/>
      <c r="G85" s="230"/>
      <c r="H85" s="230"/>
      <c r="I85" s="230"/>
      <c r="J85" s="230"/>
      <c r="K85" s="230"/>
      <c r="L85" s="230"/>
      <c r="M85" s="230"/>
      <c r="N85" s="231"/>
      <c r="O85" s="235"/>
    </row>
    <row r="86" spans="1:15" ht="20.100000000000001" customHeight="1">
      <c r="A86" s="233"/>
      <c r="B86" s="233"/>
      <c r="C86" s="233"/>
      <c r="D86" s="234"/>
      <c r="E86" s="230"/>
      <c r="F86" s="230"/>
      <c r="G86" s="230"/>
      <c r="H86" s="230"/>
      <c r="I86" s="230"/>
      <c r="J86" s="230"/>
      <c r="K86" s="230"/>
      <c r="L86" s="230"/>
      <c r="M86" s="230"/>
      <c r="N86" s="231"/>
      <c r="O86" s="235"/>
    </row>
    <row r="87" spans="1:15" ht="20.100000000000001" customHeight="1">
      <c r="A87" s="233"/>
      <c r="B87" s="233"/>
      <c r="C87" s="233"/>
      <c r="D87" s="234"/>
      <c r="E87" s="230"/>
      <c r="F87" s="230"/>
      <c r="G87" s="230"/>
      <c r="H87" s="230"/>
      <c r="I87" s="230"/>
      <c r="J87" s="230"/>
      <c r="K87" s="230"/>
      <c r="L87" s="230"/>
      <c r="M87" s="230"/>
      <c r="N87" s="231"/>
      <c r="O87" s="235"/>
    </row>
    <row r="88" spans="1:15" ht="20.100000000000001" customHeight="1">
      <c r="A88" s="233"/>
      <c r="B88" s="233"/>
      <c r="C88" s="233"/>
      <c r="D88" s="234"/>
      <c r="E88" s="230"/>
      <c r="F88" s="230"/>
      <c r="G88" s="230"/>
      <c r="H88" s="230"/>
      <c r="I88" s="230"/>
      <c r="J88" s="230"/>
      <c r="K88" s="230"/>
      <c r="L88" s="230"/>
      <c r="M88" s="230"/>
      <c r="N88" s="231"/>
      <c r="O88" s="235"/>
    </row>
    <row r="89" spans="1:15" ht="20.100000000000001" customHeight="1">
      <c r="A89" s="233"/>
      <c r="B89" s="233"/>
      <c r="C89" s="233"/>
      <c r="D89" s="234"/>
      <c r="E89" s="230"/>
      <c r="F89" s="230"/>
      <c r="G89" s="230"/>
      <c r="H89" s="230"/>
      <c r="I89" s="230"/>
      <c r="J89" s="230"/>
      <c r="K89" s="230"/>
      <c r="L89" s="230"/>
      <c r="M89" s="230"/>
      <c r="N89" s="231"/>
      <c r="O89" s="235"/>
    </row>
    <row r="90" spans="1:15" ht="20.100000000000001" customHeight="1">
      <c r="A90" s="233"/>
      <c r="B90" s="233"/>
      <c r="C90" s="233"/>
      <c r="D90" s="234"/>
      <c r="E90" s="230"/>
      <c r="F90" s="230"/>
      <c r="G90" s="230"/>
      <c r="H90" s="230"/>
      <c r="I90" s="230"/>
      <c r="J90" s="230"/>
      <c r="K90" s="230"/>
      <c r="L90" s="230"/>
      <c r="M90" s="230"/>
      <c r="N90" s="231"/>
      <c r="O90" s="235"/>
    </row>
    <row r="91" spans="1:15" ht="20.100000000000001" customHeight="1">
      <c r="A91" s="233"/>
      <c r="B91" s="233"/>
      <c r="C91" s="233"/>
      <c r="D91" s="234"/>
      <c r="E91" s="230"/>
      <c r="F91" s="230"/>
      <c r="G91" s="230"/>
      <c r="H91" s="230"/>
      <c r="I91" s="230"/>
      <c r="J91" s="230"/>
      <c r="K91" s="230"/>
      <c r="L91" s="230"/>
      <c r="M91" s="230"/>
      <c r="N91" s="231"/>
      <c r="O91" s="235"/>
    </row>
    <row r="92" spans="1:15" ht="20.100000000000001" customHeight="1">
      <c r="A92" s="233"/>
      <c r="B92" s="233"/>
      <c r="C92" s="233"/>
      <c r="D92" s="234"/>
      <c r="E92" s="230"/>
      <c r="F92" s="230"/>
      <c r="G92" s="230"/>
      <c r="H92" s="230"/>
      <c r="I92" s="230"/>
      <c r="J92" s="230"/>
      <c r="K92" s="230"/>
      <c r="L92" s="230"/>
      <c r="M92" s="230"/>
      <c r="N92" s="231"/>
      <c r="O92" s="235"/>
    </row>
    <row r="93" spans="1:15" ht="20.100000000000001" customHeight="1">
      <c r="A93" s="233"/>
      <c r="B93" s="233"/>
      <c r="C93" s="233"/>
      <c r="D93" s="234"/>
      <c r="E93" s="230"/>
      <c r="F93" s="230"/>
      <c r="G93" s="230"/>
      <c r="H93" s="230"/>
      <c r="I93" s="230"/>
      <c r="J93" s="230"/>
      <c r="K93" s="230"/>
      <c r="L93" s="230"/>
      <c r="M93" s="230"/>
      <c r="N93" s="231"/>
      <c r="O93" s="235"/>
    </row>
    <row r="94" spans="1:15" ht="20.100000000000001" customHeight="1">
      <c r="A94" s="233"/>
      <c r="B94" s="233"/>
      <c r="C94" s="233"/>
      <c r="D94" s="234"/>
      <c r="E94" s="230"/>
      <c r="F94" s="230"/>
      <c r="G94" s="230"/>
      <c r="H94" s="230"/>
      <c r="I94" s="230"/>
      <c r="J94" s="230"/>
      <c r="K94" s="230"/>
      <c r="L94" s="230"/>
      <c r="M94" s="230"/>
      <c r="N94" s="231"/>
      <c r="O94" s="235"/>
    </row>
    <row r="95" spans="1:15" ht="20.100000000000001" customHeight="1">
      <c r="A95" s="233"/>
      <c r="B95" s="233"/>
      <c r="C95" s="233"/>
      <c r="D95" s="234"/>
      <c r="E95" s="230"/>
      <c r="F95" s="230"/>
      <c r="G95" s="230"/>
      <c r="H95" s="230"/>
      <c r="I95" s="230"/>
      <c r="J95" s="230"/>
      <c r="K95" s="230"/>
      <c r="L95" s="230"/>
      <c r="M95" s="230"/>
      <c r="N95" s="231"/>
      <c r="O95" s="235"/>
    </row>
    <row r="96" spans="1:15" ht="20.100000000000001" customHeight="1">
      <c r="A96" s="233"/>
      <c r="B96" s="233"/>
      <c r="C96" s="233"/>
      <c r="D96" s="234"/>
      <c r="E96" s="230"/>
      <c r="F96" s="230"/>
      <c r="G96" s="230"/>
      <c r="H96" s="230"/>
      <c r="I96" s="230"/>
      <c r="J96" s="230"/>
      <c r="K96" s="230"/>
      <c r="L96" s="230"/>
      <c r="M96" s="230"/>
      <c r="N96" s="231"/>
      <c r="O96" s="235"/>
    </row>
    <row r="97" spans="1:15" ht="20.100000000000001" customHeight="1">
      <c r="A97" s="233"/>
      <c r="B97" s="233"/>
      <c r="C97" s="233"/>
      <c r="D97" s="234"/>
      <c r="E97" s="230"/>
      <c r="F97" s="230"/>
      <c r="G97" s="230"/>
      <c r="H97" s="230"/>
      <c r="I97" s="230"/>
      <c r="J97" s="230"/>
      <c r="K97" s="230"/>
      <c r="L97" s="230"/>
      <c r="M97" s="230"/>
      <c r="N97" s="231"/>
      <c r="O97" s="235"/>
    </row>
    <row r="98" spans="1:15" ht="20.100000000000001" customHeight="1">
      <c r="A98" s="233"/>
      <c r="B98" s="233"/>
      <c r="C98" s="233"/>
      <c r="D98" s="234"/>
      <c r="E98" s="230"/>
      <c r="F98" s="230"/>
      <c r="G98" s="230"/>
      <c r="H98" s="230"/>
      <c r="I98" s="230"/>
      <c r="J98" s="230"/>
      <c r="K98" s="230"/>
      <c r="L98" s="230"/>
      <c r="M98" s="230"/>
      <c r="N98" s="231"/>
      <c r="O98" s="235"/>
    </row>
    <row r="99" spans="1:15" ht="20.100000000000001" customHeight="1">
      <c r="A99" s="233"/>
      <c r="B99" s="233"/>
      <c r="C99" s="233"/>
      <c r="D99" s="234"/>
      <c r="E99" s="230"/>
      <c r="F99" s="230"/>
      <c r="G99" s="230"/>
      <c r="H99" s="230"/>
      <c r="I99" s="230"/>
      <c r="J99" s="230"/>
      <c r="K99" s="230"/>
      <c r="L99" s="230"/>
      <c r="M99" s="230"/>
      <c r="N99" s="231"/>
      <c r="O99" s="235"/>
    </row>
    <row r="100" spans="1:15" ht="20.100000000000001" customHeight="1">
      <c r="A100" s="233"/>
      <c r="B100" s="233"/>
      <c r="C100" s="233"/>
      <c r="D100" s="234"/>
      <c r="E100" s="230"/>
      <c r="F100" s="230"/>
      <c r="G100" s="230"/>
      <c r="H100" s="230"/>
      <c r="I100" s="230"/>
      <c r="J100" s="230"/>
      <c r="K100" s="230"/>
      <c r="L100" s="230"/>
      <c r="M100" s="230"/>
      <c r="N100" s="231"/>
      <c r="O100" s="235"/>
    </row>
    <row r="101" spans="1:15" ht="20.100000000000001" customHeight="1">
      <c r="A101" s="233"/>
      <c r="B101" s="233"/>
      <c r="C101" s="233"/>
      <c r="D101" s="234"/>
      <c r="E101" s="230"/>
      <c r="F101" s="230"/>
      <c r="G101" s="230"/>
      <c r="H101" s="230"/>
      <c r="I101" s="230"/>
      <c r="J101" s="230"/>
      <c r="K101" s="230"/>
      <c r="L101" s="230"/>
      <c r="M101" s="230"/>
      <c r="N101" s="231"/>
      <c r="O101" s="235"/>
    </row>
    <row r="102" spans="1:15" ht="20.100000000000001" customHeight="1">
      <c r="A102" s="233"/>
      <c r="B102" s="233"/>
      <c r="C102" s="233"/>
      <c r="D102" s="234"/>
      <c r="E102" s="230"/>
      <c r="F102" s="230"/>
      <c r="G102" s="230"/>
      <c r="H102" s="230"/>
      <c r="I102" s="230"/>
      <c r="J102" s="230"/>
      <c r="K102" s="230"/>
      <c r="L102" s="230"/>
      <c r="M102" s="230"/>
      <c r="N102" s="231"/>
      <c r="O102" s="235"/>
    </row>
    <row r="103" spans="1:15" ht="20.100000000000001" customHeight="1">
      <c r="A103" s="233"/>
      <c r="B103" s="233"/>
      <c r="C103" s="233"/>
      <c r="D103" s="234"/>
      <c r="E103" s="230"/>
      <c r="F103" s="230"/>
      <c r="G103" s="230"/>
      <c r="H103" s="230"/>
      <c r="I103" s="230"/>
      <c r="J103" s="230"/>
      <c r="K103" s="230"/>
      <c r="L103" s="230"/>
      <c r="M103" s="230"/>
      <c r="N103" s="231"/>
      <c r="O103" s="235"/>
    </row>
    <row r="104" spans="1:15" ht="20.100000000000001" customHeight="1">
      <c r="A104" s="233"/>
      <c r="B104" s="233"/>
      <c r="C104" s="233"/>
      <c r="D104" s="234"/>
      <c r="E104" s="230"/>
      <c r="F104" s="230"/>
      <c r="G104" s="230"/>
      <c r="H104" s="230"/>
      <c r="I104" s="230"/>
      <c r="J104" s="230"/>
      <c r="K104" s="230"/>
      <c r="L104" s="230"/>
      <c r="M104" s="230"/>
      <c r="N104" s="231"/>
      <c r="O104" s="235"/>
    </row>
    <row r="105" spans="1:15" ht="20.100000000000001" customHeight="1">
      <c r="A105" s="233"/>
      <c r="B105" s="233"/>
      <c r="C105" s="233"/>
      <c r="D105" s="234"/>
      <c r="E105" s="230"/>
      <c r="F105" s="230"/>
      <c r="G105" s="230"/>
      <c r="H105" s="230"/>
      <c r="I105" s="230"/>
      <c r="J105" s="230"/>
      <c r="K105" s="230"/>
      <c r="L105" s="230"/>
      <c r="M105" s="230"/>
      <c r="N105" s="231"/>
      <c r="O105" s="235"/>
    </row>
    <row r="106" spans="1:15" ht="20.100000000000001" customHeight="1">
      <c r="A106" s="233"/>
      <c r="B106" s="233"/>
      <c r="C106" s="233"/>
      <c r="D106" s="234"/>
      <c r="E106" s="230"/>
      <c r="F106" s="230"/>
      <c r="G106" s="230"/>
      <c r="H106" s="230"/>
      <c r="I106" s="230"/>
      <c r="J106" s="230"/>
      <c r="K106" s="230"/>
      <c r="L106" s="230"/>
      <c r="M106" s="230"/>
      <c r="N106" s="231"/>
      <c r="O106" s="235"/>
    </row>
    <row r="107" spans="1:15" ht="20.100000000000001" customHeight="1">
      <c r="A107" s="233"/>
      <c r="B107" s="233"/>
      <c r="C107" s="233"/>
      <c r="D107" s="234"/>
      <c r="E107" s="230"/>
      <c r="F107" s="230"/>
      <c r="G107" s="230"/>
      <c r="H107" s="230"/>
      <c r="I107" s="230"/>
      <c r="J107" s="230"/>
      <c r="K107" s="230"/>
      <c r="L107" s="230"/>
      <c r="M107" s="230"/>
      <c r="N107" s="231"/>
      <c r="O107" s="235"/>
    </row>
    <row r="108" spans="1:15" ht="20.100000000000001" customHeight="1">
      <c r="A108" s="233"/>
      <c r="B108" s="233"/>
      <c r="C108" s="233"/>
      <c r="D108" s="234"/>
      <c r="E108" s="230"/>
      <c r="F108" s="230"/>
      <c r="G108" s="230"/>
      <c r="H108" s="230"/>
      <c r="I108" s="230"/>
      <c r="J108" s="230"/>
      <c r="K108" s="230"/>
      <c r="L108" s="230"/>
      <c r="M108" s="230"/>
      <c r="N108" s="231"/>
      <c r="O108" s="235"/>
    </row>
    <row r="109" spans="1:15" ht="20.100000000000001" customHeight="1">
      <c r="A109" s="233"/>
      <c r="B109" s="233"/>
      <c r="C109" s="233"/>
      <c r="D109" s="234"/>
      <c r="E109" s="230"/>
      <c r="F109" s="230"/>
      <c r="G109" s="230"/>
      <c r="H109" s="230"/>
      <c r="I109" s="230"/>
      <c r="J109" s="230"/>
      <c r="K109" s="230"/>
      <c r="L109" s="230"/>
      <c r="M109" s="230"/>
      <c r="N109" s="231"/>
      <c r="O109" s="235"/>
    </row>
    <row r="110" spans="1:15" ht="20.100000000000001" customHeight="1">
      <c r="A110" s="233"/>
      <c r="B110" s="233"/>
      <c r="C110" s="233"/>
      <c r="D110" s="234"/>
      <c r="E110" s="230"/>
      <c r="F110" s="230"/>
      <c r="G110" s="230"/>
      <c r="H110" s="230"/>
      <c r="I110" s="230"/>
      <c r="J110" s="230"/>
      <c r="K110" s="230"/>
      <c r="L110" s="230"/>
      <c r="M110" s="230"/>
      <c r="N110" s="231"/>
      <c r="O110" s="235"/>
    </row>
    <row r="111" spans="1:15" ht="20.100000000000001" customHeight="1">
      <c r="A111" s="233"/>
      <c r="B111" s="233"/>
      <c r="C111" s="233"/>
      <c r="D111" s="234"/>
      <c r="E111" s="230"/>
      <c r="F111" s="230"/>
      <c r="G111" s="230"/>
      <c r="H111" s="230"/>
      <c r="I111" s="230"/>
      <c r="J111" s="230"/>
      <c r="K111" s="230"/>
      <c r="L111" s="230"/>
      <c r="M111" s="230"/>
      <c r="N111" s="231"/>
      <c r="O111" s="235"/>
    </row>
    <row r="112" spans="1:15" ht="20.100000000000001" customHeight="1">
      <c r="A112" s="233"/>
      <c r="B112" s="233"/>
      <c r="C112" s="233"/>
      <c r="D112" s="234"/>
      <c r="E112" s="230"/>
      <c r="F112" s="230"/>
      <c r="G112" s="230"/>
      <c r="H112" s="230"/>
      <c r="I112" s="230"/>
      <c r="J112" s="230"/>
      <c r="K112" s="230"/>
      <c r="L112" s="230"/>
      <c r="M112" s="230"/>
      <c r="N112" s="231"/>
      <c r="O112" s="235"/>
    </row>
    <row r="113" spans="1:15" ht="20.100000000000001" customHeight="1">
      <c r="A113" s="233"/>
      <c r="B113" s="233"/>
      <c r="C113" s="233"/>
      <c r="D113" s="234"/>
      <c r="E113" s="230"/>
      <c r="F113" s="230"/>
      <c r="G113" s="230"/>
      <c r="H113" s="230"/>
      <c r="I113" s="230"/>
      <c r="J113" s="230"/>
      <c r="K113" s="230"/>
      <c r="L113" s="230"/>
      <c r="M113" s="230"/>
      <c r="N113" s="231"/>
      <c r="O113" s="235"/>
    </row>
    <row r="114" spans="1:15" ht="20.100000000000001" customHeight="1">
      <c r="A114" s="233"/>
      <c r="B114" s="233"/>
      <c r="C114" s="233"/>
      <c r="D114" s="234"/>
      <c r="E114" s="230"/>
      <c r="F114" s="230"/>
      <c r="G114" s="230"/>
      <c r="H114" s="230"/>
      <c r="I114" s="230"/>
      <c r="J114" s="230"/>
      <c r="K114" s="230"/>
      <c r="L114" s="230"/>
      <c r="M114" s="230"/>
      <c r="N114" s="231"/>
      <c r="O114" s="235"/>
    </row>
    <row r="115" spans="1:15" ht="20.100000000000001" customHeight="1">
      <c r="A115" s="233"/>
      <c r="B115" s="233"/>
      <c r="C115" s="233"/>
      <c r="D115" s="234"/>
      <c r="E115" s="230"/>
      <c r="F115" s="230"/>
      <c r="G115" s="230"/>
      <c r="H115" s="230"/>
      <c r="I115" s="230"/>
      <c r="J115" s="230"/>
      <c r="K115" s="230"/>
      <c r="L115" s="230"/>
      <c r="M115" s="230"/>
      <c r="N115" s="231"/>
      <c r="O115" s="235"/>
    </row>
    <row r="116" spans="1:15" ht="20.100000000000001" customHeight="1">
      <c r="A116" s="233"/>
      <c r="B116" s="233"/>
      <c r="C116" s="233"/>
      <c r="D116" s="234"/>
      <c r="E116" s="230"/>
      <c r="F116" s="230"/>
      <c r="G116" s="230"/>
      <c r="H116" s="230"/>
      <c r="I116" s="230"/>
      <c r="J116" s="230"/>
      <c r="K116" s="230"/>
      <c r="L116" s="230"/>
      <c r="M116" s="230"/>
      <c r="N116" s="231"/>
      <c r="O116" s="235"/>
    </row>
    <row r="117" spans="1:15" ht="20.100000000000001" customHeight="1">
      <c r="A117" s="233"/>
      <c r="B117" s="233"/>
      <c r="C117" s="233"/>
      <c r="D117" s="234"/>
      <c r="E117" s="230"/>
      <c r="F117" s="230"/>
      <c r="G117" s="230"/>
      <c r="H117" s="230"/>
      <c r="I117" s="230"/>
      <c r="J117" s="230"/>
      <c r="K117" s="230"/>
      <c r="L117" s="230"/>
      <c r="M117" s="230"/>
      <c r="N117" s="231"/>
      <c r="O117" s="235"/>
    </row>
    <row r="118" spans="1:15" ht="20.100000000000001" customHeight="1">
      <c r="A118" s="233"/>
      <c r="B118" s="233"/>
      <c r="C118" s="233"/>
      <c r="D118" s="234"/>
      <c r="E118" s="230"/>
      <c r="F118" s="230"/>
      <c r="G118" s="230"/>
      <c r="H118" s="230"/>
      <c r="I118" s="230"/>
      <c r="J118" s="230"/>
      <c r="K118" s="230"/>
      <c r="L118" s="230"/>
      <c r="M118" s="230"/>
      <c r="N118" s="231"/>
      <c r="O118" s="235"/>
    </row>
    <row r="119" spans="1:15" ht="20.100000000000001" customHeight="1">
      <c r="A119" s="233"/>
      <c r="B119" s="233"/>
      <c r="C119" s="233"/>
      <c r="D119" s="234"/>
      <c r="E119" s="230"/>
      <c r="F119" s="230"/>
      <c r="G119" s="230"/>
      <c r="H119" s="230"/>
      <c r="I119" s="230"/>
      <c r="J119" s="230"/>
      <c r="K119" s="230"/>
      <c r="L119" s="230"/>
      <c r="M119" s="230"/>
      <c r="N119" s="231"/>
      <c r="O119" s="235"/>
    </row>
    <row r="120" spans="1:15" ht="20.100000000000001" customHeight="1">
      <c r="A120" s="233"/>
      <c r="B120" s="233"/>
      <c r="C120" s="233"/>
      <c r="D120" s="234"/>
      <c r="E120" s="230"/>
      <c r="F120" s="230"/>
      <c r="G120" s="230"/>
      <c r="H120" s="230"/>
      <c r="I120" s="230"/>
      <c r="J120" s="230"/>
      <c r="K120" s="230"/>
      <c r="L120" s="230"/>
      <c r="M120" s="230"/>
      <c r="N120" s="231"/>
      <c r="O120" s="235"/>
    </row>
    <row r="121" spans="1:15" ht="20.100000000000001" customHeight="1">
      <c r="A121" s="233"/>
      <c r="B121" s="233"/>
      <c r="C121" s="233"/>
      <c r="D121" s="234"/>
      <c r="E121" s="230"/>
      <c r="F121" s="230"/>
      <c r="G121" s="230"/>
      <c r="H121" s="230"/>
      <c r="I121" s="230"/>
      <c r="J121" s="230"/>
      <c r="K121" s="230"/>
      <c r="L121" s="230"/>
      <c r="M121" s="230"/>
      <c r="N121" s="231"/>
      <c r="O121" s="235"/>
    </row>
    <row r="122" spans="1:15" ht="20.100000000000001" customHeight="1">
      <c r="A122" s="233"/>
      <c r="B122" s="233"/>
      <c r="C122" s="233"/>
      <c r="D122" s="234"/>
      <c r="E122" s="230"/>
      <c r="F122" s="230"/>
      <c r="G122" s="230"/>
      <c r="H122" s="230"/>
      <c r="I122" s="230"/>
      <c r="J122" s="230"/>
      <c r="K122" s="230"/>
      <c r="L122" s="230"/>
      <c r="M122" s="230"/>
      <c r="N122" s="231"/>
      <c r="O122" s="235"/>
    </row>
    <row r="123" spans="1:15" ht="20.100000000000001" customHeight="1">
      <c r="A123" s="233"/>
      <c r="B123" s="233"/>
      <c r="C123" s="233"/>
      <c r="D123" s="234"/>
      <c r="E123" s="230"/>
      <c r="F123" s="230"/>
      <c r="G123" s="230"/>
      <c r="H123" s="230"/>
      <c r="I123" s="230"/>
      <c r="J123" s="230"/>
      <c r="K123" s="230"/>
      <c r="L123" s="230"/>
      <c r="M123" s="230"/>
      <c r="N123" s="231"/>
      <c r="O123" s="235"/>
    </row>
    <row r="124" spans="1:15" ht="20.100000000000001" customHeight="1">
      <c r="A124" s="233"/>
      <c r="B124" s="233"/>
      <c r="C124" s="233"/>
      <c r="D124" s="234"/>
      <c r="E124" s="230"/>
      <c r="F124" s="230"/>
      <c r="G124" s="230"/>
      <c r="H124" s="230"/>
      <c r="I124" s="230"/>
      <c r="J124" s="230"/>
      <c r="K124" s="230"/>
      <c r="L124" s="230"/>
      <c r="M124" s="230"/>
      <c r="N124" s="231"/>
      <c r="O124" s="235"/>
    </row>
    <row r="125" spans="1:15" ht="20.100000000000001" customHeight="1">
      <c r="A125" s="233"/>
      <c r="B125" s="233"/>
      <c r="C125" s="233"/>
      <c r="D125" s="234"/>
      <c r="E125" s="230"/>
      <c r="F125" s="230"/>
      <c r="G125" s="230"/>
      <c r="H125" s="230"/>
      <c r="I125" s="230"/>
      <c r="J125" s="230"/>
      <c r="K125" s="230"/>
      <c r="L125" s="230"/>
      <c r="M125" s="230"/>
      <c r="N125" s="231"/>
      <c r="O125" s="235"/>
    </row>
    <row r="126" spans="1:15" ht="20.100000000000001" customHeight="1">
      <c r="A126" s="233"/>
      <c r="B126" s="233"/>
      <c r="C126" s="233"/>
      <c r="D126" s="234"/>
      <c r="E126" s="230"/>
      <c r="F126" s="230"/>
      <c r="G126" s="230"/>
      <c r="H126" s="230"/>
      <c r="I126" s="230"/>
      <c r="J126" s="230"/>
      <c r="K126" s="230"/>
      <c r="L126" s="230"/>
      <c r="M126" s="230"/>
      <c r="N126" s="231"/>
      <c r="O126" s="235"/>
    </row>
    <row r="127" spans="1:15" ht="20.100000000000001" customHeight="1">
      <c r="A127" s="233"/>
      <c r="B127" s="233"/>
      <c r="C127" s="233"/>
      <c r="D127" s="234"/>
      <c r="E127" s="230"/>
      <c r="F127" s="230"/>
      <c r="G127" s="230"/>
      <c r="H127" s="230"/>
      <c r="I127" s="230"/>
      <c r="J127" s="230"/>
      <c r="K127" s="230"/>
      <c r="L127" s="230"/>
      <c r="M127" s="230"/>
      <c r="N127" s="231"/>
      <c r="O127" s="235"/>
    </row>
    <row r="128" spans="1:15" ht="20.100000000000001" customHeight="1">
      <c r="A128" s="233"/>
      <c r="B128" s="233"/>
      <c r="C128" s="233"/>
      <c r="D128" s="234"/>
      <c r="E128" s="230"/>
      <c r="F128" s="230"/>
      <c r="G128" s="230"/>
      <c r="H128" s="230"/>
      <c r="I128" s="230"/>
      <c r="J128" s="230"/>
      <c r="K128" s="230"/>
      <c r="L128" s="230"/>
      <c r="M128" s="230"/>
      <c r="N128" s="231"/>
      <c r="O128" s="235"/>
    </row>
    <row r="129" spans="1:15" ht="20.100000000000001" customHeight="1">
      <c r="A129" s="233"/>
      <c r="B129" s="233"/>
      <c r="C129" s="233"/>
      <c r="D129" s="234"/>
      <c r="E129" s="230"/>
      <c r="F129" s="230"/>
      <c r="G129" s="230"/>
      <c r="H129" s="230"/>
      <c r="I129" s="230"/>
      <c r="J129" s="230"/>
      <c r="K129" s="230"/>
      <c r="L129" s="230"/>
      <c r="M129" s="230"/>
      <c r="N129" s="231"/>
      <c r="O129" s="235"/>
    </row>
    <row r="130" spans="1:15" ht="20.100000000000001" customHeight="1">
      <c r="A130" s="233"/>
      <c r="B130" s="233"/>
      <c r="C130" s="233"/>
      <c r="D130" s="234"/>
      <c r="E130" s="230"/>
      <c r="F130" s="230"/>
      <c r="G130" s="230"/>
      <c r="H130" s="230"/>
      <c r="I130" s="230"/>
      <c r="J130" s="230"/>
      <c r="K130" s="230"/>
      <c r="L130" s="230"/>
      <c r="M130" s="230"/>
      <c r="N130" s="231"/>
      <c r="O130" s="235"/>
    </row>
    <row r="131" spans="1:15" ht="20.100000000000001" customHeight="1">
      <c r="A131" s="233"/>
      <c r="B131" s="233"/>
      <c r="C131" s="233"/>
      <c r="D131" s="234"/>
      <c r="E131" s="230"/>
      <c r="F131" s="230"/>
      <c r="G131" s="230"/>
      <c r="H131" s="230"/>
      <c r="I131" s="230"/>
      <c r="J131" s="230"/>
      <c r="K131" s="230"/>
      <c r="L131" s="230"/>
      <c r="M131" s="230"/>
      <c r="N131" s="231"/>
      <c r="O131" s="235"/>
    </row>
    <row r="132" spans="1:15" ht="20.100000000000001" customHeight="1">
      <c r="A132" s="233"/>
      <c r="B132" s="233"/>
      <c r="C132" s="233"/>
      <c r="D132" s="234"/>
      <c r="E132" s="230"/>
      <c r="F132" s="230"/>
      <c r="G132" s="230"/>
      <c r="H132" s="230"/>
      <c r="I132" s="230"/>
      <c r="J132" s="230"/>
      <c r="K132" s="230"/>
      <c r="L132" s="230"/>
      <c r="M132" s="230"/>
      <c r="N132" s="231"/>
      <c r="O132" s="235"/>
    </row>
    <row r="133" spans="1:15" ht="20.100000000000001" customHeight="1">
      <c r="A133" s="233"/>
      <c r="B133" s="233"/>
      <c r="C133" s="233"/>
      <c r="D133" s="234"/>
      <c r="E133" s="230"/>
      <c r="F133" s="230"/>
      <c r="G133" s="230"/>
      <c r="H133" s="230"/>
      <c r="I133" s="230"/>
      <c r="J133" s="230"/>
      <c r="K133" s="230"/>
      <c r="L133" s="230"/>
      <c r="M133" s="230"/>
      <c r="N133" s="231"/>
      <c r="O133" s="235"/>
    </row>
    <row r="134" spans="1:15" ht="20.100000000000001" customHeight="1">
      <c r="A134" s="233"/>
      <c r="B134" s="233"/>
      <c r="C134" s="233"/>
      <c r="D134" s="234"/>
      <c r="E134" s="230"/>
      <c r="F134" s="230"/>
      <c r="G134" s="230"/>
      <c r="H134" s="230"/>
      <c r="I134" s="230"/>
      <c r="J134" s="230"/>
      <c r="K134" s="230"/>
      <c r="L134" s="230"/>
      <c r="M134" s="230"/>
      <c r="N134" s="231"/>
      <c r="O134" s="235"/>
    </row>
    <row r="135" spans="1:15" ht="20.100000000000001" customHeight="1">
      <c r="A135" s="233"/>
      <c r="B135" s="233"/>
      <c r="C135" s="233"/>
      <c r="D135" s="234"/>
      <c r="E135" s="230"/>
      <c r="F135" s="230"/>
      <c r="G135" s="230"/>
      <c r="H135" s="230"/>
      <c r="I135" s="230"/>
      <c r="J135" s="230"/>
      <c r="K135" s="230"/>
      <c r="L135" s="230"/>
      <c r="M135" s="230"/>
      <c r="N135" s="231"/>
      <c r="O135" s="235"/>
    </row>
    <row r="136" spans="1:15" ht="20.100000000000001" customHeight="1">
      <c r="A136" s="233"/>
      <c r="B136" s="233"/>
      <c r="C136" s="233"/>
      <c r="D136" s="234"/>
      <c r="E136" s="230"/>
      <c r="F136" s="230"/>
      <c r="G136" s="230"/>
      <c r="H136" s="230"/>
      <c r="I136" s="230"/>
      <c r="J136" s="230"/>
      <c r="K136" s="230"/>
      <c r="L136" s="230"/>
      <c r="M136" s="230"/>
      <c r="N136" s="231"/>
      <c r="O136" s="235"/>
    </row>
    <row r="137" spans="1:15" ht="20.100000000000001" customHeight="1">
      <c r="A137" s="233"/>
      <c r="B137" s="233"/>
      <c r="C137" s="233"/>
      <c r="D137" s="234"/>
      <c r="E137" s="230"/>
      <c r="F137" s="230"/>
      <c r="G137" s="230"/>
      <c r="H137" s="230"/>
      <c r="I137" s="230"/>
      <c r="J137" s="230"/>
      <c r="K137" s="230"/>
      <c r="L137" s="230"/>
      <c r="M137" s="230"/>
      <c r="N137" s="231"/>
      <c r="O137" s="235"/>
    </row>
    <row r="138" spans="1:15" ht="20.100000000000001" customHeight="1">
      <c r="A138" s="233"/>
      <c r="B138" s="233"/>
      <c r="C138" s="233"/>
      <c r="D138" s="234"/>
      <c r="E138" s="230"/>
      <c r="F138" s="230"/>
      <c r="G138" s="230"/>
      <c r="H138" s="230"/>
      <c r="I138" s="230"/>
      <c r="J138" s="230"/>
      <c r="K138" s="230"/>
      <c r="L138" s="230"/>
      <c r="M138" s="230"/>
      <c r="N138" s="231"/>
      <c r="O138" s="235"/>
    </row>
    <row r="139" spans="1:15" ht="20.100000000000001" customHeight="1">
      <c r="A139" s="233"/>
      <c r="B139" s="233"/>
      <c r="C139" s="233"/>
      <c r="D139" s="234"/>
      <c r="E139" s="230"/>
      <c r="F139" s="230"/>
      <c r="G139" s="230"/>
      <c r="H139" s="230"/>
      <c r="I139" s="230"/>
      <c r="J139" s="230"/>
      <c r="K139" s="230"/>
      <c r="L139" s="230"/>
      <c r="M139" s="230"/>
      <c r="N139" s="231"/>
      <c r="O139" s="235"/>
    </row>
    <row r="140" spans="1:15" ht="20.100000000000001" customHeight="1">
      <c r="A140" s="233"/>
      <c r="B140" s="233"/>
      <c r="C140" s="233"/>
      <c r="D140" s="234"/>
      <c r="E140" s="230"/>
      <c r="F140" s="230"/>
      <c r="G140" s="230"/>
      <c r="H140" s="230"/>
      <c r="I140" s="230"/>
      <c r="J140" s="230"/>
      <c r="K140" s="230"/>
      <c r="L140" s="230"/>
      <c r="M140" s="230"/>
      <c r="N140" s="231"/>
      <c r="O140" s="235"/>
    </row>
    <row r="141" spans="1:15" ht="20.100000000000001" customHeight="1">
      <c r="A141" s="233"/>
      <c r="B141" s="233"/>
      <c r="C141" s="233"/>
      <c r="D141" s="234"/>
      <c r="E141" s="230"/>
      <c r="F141" s="230"/>
      <c r="G141" s="230"/>
      <c r="H141" s="230"/>
      <c r="I141" s="230"/>
      <c r="J141" s="230"/>
      <c r="K141" s="230"/>
      <c r="L141" s="230"/>
      <c r="M141" s="230"/>
      <c r="N141" s="231"/>
      <c r="O141" s="235"/>
    </row>
    <row r="142" spans="1:15" ht="20.100000000000001" customHeight="1">
      <c r="A142" s="233"/>
      <c r="B142" s="233"/>
      <c r="C142" s="233"/>
      <c r="D142" s="234"/>
      <c r="E142" s="230"/>
      <c r="F142" s="230"/>
      <c r="G142" s="230"/>
      <c r="H142" s="230"/>
      <c r="I142" s="230"/>
      <c r="J142" s="230"/>
      <c r="K142" s="230"/>
      <c r="L142" s="230"/>
      <c r="M142" s="230"/>
      <c r="N142" s="231"/>
      <c r="O142" s="235"/>
    </row>
    <row r="143" spans="1:15" ht="20.100000000000001" customHeight="1">
      <c r="A143" s="233"/>
      <c r="B143" s="233"/>
      <c r="C143" s="233"/>
      <c r="D143" s="234"/>
      <c r="E143" s="230"/>
      <c r="F143" s="230"/>
      <c r="G143" s="230"/>
      <c r="H143" s="230"/>
      <c r="I143" s="230"/>
      <c r="J143" s="230"/>
      <c r="K143" s="230"/>
      <c r="L143" s="230"/>
      <c r="M143" s="230"/>
      <c r="N143" s="231"/>
      <c r="O143" s="235"/>
    </row>
    <row r="144" spans="1:15" ht="20.100000000000001" customHeight="1">
      <c r="A144" s="233"/>
      <c r="B144" s="233"/>
      <c r="C144" s="233"/>
      <c r="D144" s="234"/>
      <c r="E144" s="230"/>
      <c r="F144" s="230"/>
      <c r="G144" s="230"/>
      <c r="H144" s="230"/>
      <c r="I144" s="230"/>
      <c r="J144" s="230"/>
      <c r="K144" s="230"/>
      <c r="L144" s="230"/>
      <c r="M144" s="230"/>
      <c r="N144" s="231"/>
      <c r="O144" s="235"/>
    </row>
    <row r="145" spans="1:15" ht="20.100000000000001" customHeight="1">
      <c r="A145" s="233"/>
      <c r="B145" s="233"/>
      <c r="C145" s="233"/>
      <c r="D145" s="234"/>
      <c r="E145" s="230"/>
      <c r="F145" s="230"/>
      <c r="G145" s="230"/>
      <c r="H145" s="230"/>
      <c r="I145" s="230"/>
      <c r="J145" s="230"/>
      <c r="K145" s="230"/>
      <c r="L145" s="230"/>
      <c r="M145" s="230"/>
      <c r="N145" s="231"/>
      <c r="O145" s="235"/>
    </row>
    <row r="146" spans="1:15" ht="20.100000000000001" customHeight="1">
      <c r="A146" s="233"/>
      <c r="B146" s="233"/>
      <c r="C146" s="233"/>
      <c r="D146" s="234"/>
      <c r="E146" s="230"/>
      <c r="F146" s="230"/>
      <c r="G146" s="230"/>
      <c r="H146" s="230"/>
      <c r="I146" s="230"/>
      <c r="J146" s="230"/>
      <c r="K146" s="230"/>
      <c r="L146" s="230"/>
      <c r="M146" s="230"/>
      <c r="N146" s="231"/>
      <c r="O146" s="235"/>
    </row>
    <row r="147" spans="1:15" ht="20.100000000000001" customHeight="1">
      <c r="A147" s="233"/>
      <c r="B147" s="233"/>
      <c r="C147" s="233"/>
      <c r="D147" s="234"/>
      <c r="E147" s="230"/>
      <c r="F147" s="230"/>
      <c r="G147" s="230"/>
      <c r="H147" s="230"/>
      <c r="I147" s="230"/>
      <c r="J147" s="230"/>
      <c r="K147" s="230"/>
      <c r="L147" s="230"/>
      <c r="M147" s="230"/>
      <c r="N147" s="231"/>
      <c r="O147" s="235"/>
    </row>
    <row r="148" spans="1:15" ht="20.100000000000001" customHeight="1">
      <c r="A148" s="233"/>
      <c r="B148" s="233"/>
      <c r="C148" s="233"/>
      <c r="D148" s="234"/>
      <c r="E148" s="230"/>
      <c r="F148" s="230"/>
      <c r="G148" s="230"/>
      <c r="H148" s="230"/>
      <c r="I148" s="230"/>
      <c r="J148" s="230"/>
      <c r="K148" s="230"/>
      <c r="L148" s="230"/>
      <c r="M148" s="230"/>
      <c r="N148" s="231"/>
      <c r="O148" s="235"/>
    </row>
    <row r="149" spans="1:15" ht="20.100000000000001" customHeight="1">
      <c r="A149" s="233"/>
      <c r="B149" s="233"/>
      <c r="C149" s="233"/>
      <c r="D149" s="234"/>
      <c r="E149" s="230"/>
      <c r="F149" s="230"/>
      <c r="G149" s="230"/>
      <c r="H149" s="230"/>
      <c r="I149" s="230"/>
      <c r="J149" s="230"/>
      <c r="K149" s="230"/>
      <c r="L149" s="230"/>
      <c r="M149" s="230"/>
      <c r="N149" s="231"/>
      <c r="O149" s="235"/>
    </row>
    <row r="150" spans="1:15" ht="20.100000000000001" customHeight="1">
      <c r="A150" s="233"/>
      <c r="B150" s="233"/>
      <c r="C150" s="233"/>
      <c r="D150" s="234"/>
      <c r="E150" s="230"/>
      <c r="F150" s="230"/>
      <c r="G150" s="230"/>
      <c r="H150" s="230"/>
      <c r="I150" s="230"/>
      <c r="J150" s="230"/>
      <c r="K150" s="230"/>
      <c r="L150" s="230"/>
      <c r="M150" s="230"/>
      <c r="N150" s="231"/>
      <c r="O150" s="235"/>
    </row>
    <row r="151" spans="1:15" ht="20.100000000000001" customHeight="1">
      <c r="A151" s="233"/>
      <c r="B151" s="233"/>
      <c r="C151" s="233"/>
      <c r="D151" s="234"/>
      <c r="E151" s="230"/>
      <c r="F151" s="230"/>
      <c r="G151" s="230"/>
      <c r="H151" s="230"/>
      <c r="I151" s="230"/>
      <c r="J151" s="230"/>
      <c r="K151" s="230"/>
      <c r="L151" s="230"/>
      <c r="M151" s="230"/>
      <c r="N151" s="231"/>
      <c r="O151" s="235"/>
    </row>
    <row r="152" spans="1:15" ht="20.100000000000001" customHeight="1">
      <c r="A152" s="233"/>
      <c r="B152" s="233"/>
      <c r="C152" s="233"/>
      <c r="D152" s="234"/>
      <c r="E152" s="230"/>
      <c r="F152" s="230"/>
      <c r="G152" s="230"/>
      <c r="H152" s="230"/>
      <c r="I152" s="230"/>
      <c r="J152" s="230"/>
      <c r="K152" s="230"/>
      <c r="L152" s="230"/>
      <c r="M152" s="230"/>
      <c r="N152" s="231"/>
      <c r="O152" s="235"/>
    </row>
    <row r="153" spans="1:15" ht="20.100000000000001" customHeight="1">
      <c r="A153" s="233"/>
      <c r="B153" s="233"/>
      <c r="C153" s="233"/>
      <c r="D153" s="234"/>
      <c r="E153" s="230"/>
      <c r="F153" s="230"/>
      <c r="G153" s="230"/>
      <c r="H153" s="230"/>
      <c r="I153" s="230"/>
      <c r="J153" s="230"/>
      <c r="K153" s="230"/>
      <c r="L153" s="230"/>
      <c r="M153" s="230"/>
      <c r="N153" s="231"/>
      <c r="O153" s="235"/>
    </row>
    <row r="154" spans="1:15" ht="20.100000000000001" customHeight="1">
      <c r="A154" s="233"/>
      <c r="B154" s="233"/>
      <c r="C154" s="233"/>
      <c r="D154" s="234"/>
      <c r="E154" s="230"/>
      <c r="F154" s="230"/>
      <c r="G154" s="230"/>
      <c r="H154" s="230"/>
      <c r="I154" s="230"/>
      <c r="J154" s="230"/>
      <c r="K154" s="230"/>
      <c r="L154" s="230"/>
      <c r="M154" s="230"/>
      <c r="N154" s="231"/>
      <c r="O154" s="235"/>
    </row>
    <row r="155" spans="1:15" ht="20.100000000000001" customHeight="1">
      <c r="A155" s="233"/>
      <c r="B155" s="233"/>
      <c r="C155" s="233"/>
      <c r="D155" s="234"/>
      <c r="E155" s="230"/>
      <c r="F155" s="230"/>
      <c r="G155" s="230"/>
      <c r="H155" s="230"/>
      <c r="I155" s="230"/>
      <c r="J155" s="230"/>
      <c r="K155" s="230"/>
      <c r="L155" s="230"/>
      <c r="M155" s="230"/>
      <c r="N155" s="231"/>
      <c r="O155" s="235"/>
    </row>
    <row r="156" spans="1:15" ht="20.100000000000001" customHeight="1">
      <c r="A156" s="233"/>
      <c r="B156" s="233"/>
      <c r="C156" s="233"/>
      <c r="D156" s="234"/>
      <c r="E156" s="230"/>
      <c r="F156" s="230"/>
      <c r="G156" s="230"/>
      <c r="H156" s="230"/>
      <c r="I156" s="230"/>
      <c r="J156" s="230"/>
      <c r="K156" s="230"/>
      <c r="L156" s="230"/>
      <c r="M156" s="230"/>
      <c r="N156" s="231"/>
      <c r="O156" s="235"/>
    </row>
    <row r="157" spans="1:15" ht="20.100000000000001" customHeight="1">
      <c r="A157" s="233"/>
      <c r="B157" s="233"/>
      <c r="C157" s="233"/>
      <c r="D157" s="234"/>
      <c r="E157" s="230"/>
      <c r="F157" s="230"/>
      <c r="G157" s="230"/>
      <c r="H157" s="230"/>
      <c r="I157" s="230"/>
      <c r="J157" s="230"/>
      <c r="K157" s="230"/>
      <c r="L157" s="230"/>
      <c r="M157" s="230"/>
      <c r="N157" s="231"/>
      <c r="O157" s="235"/>
    </row>
    <row r="158" spans="1:15" ht="20.100000000000001" customHeight="1">
      <c r="A158" s="233"/>
      <c r="B158" s="233"/>
      <c r="C158" s="233"/>
      <c r="D158" s="234"/>
      <c r="E158" s="230"/>
      <c r="F158" s="230"/>
      <c r="G158" s="230"/>
      <c r="H158" s="230"/>
      <c r="I158" s="230"/>
      <c r="J158" s="230"/>
      <c r="K158" s="230"/>
      <c r="L158" s="230"/>
      <c r="M158" s="230"/>
      <c r="N158" s="231"/>
      <c r="O158" s="235"/>
    </row>
    <row r="159" spans="1:15" ht="20.100000000000001" customHeight="1">
      <c r="A159" s="233"/>
      <c r="B159" s="233"/>
      <c r="C159" s="233"/>
      <c r="D159" s="234"/>
      <c r="E159" s="230"/>
      <c r="F159" s="230"/>
      <c r="G159" s="230"/>
      <c r="H159" s="230"/>
      <c r="I159" s="230"/>
      <c r="J159" s="230"/>
      <c r="K159" s="230"/>
      <c r="L159" s="230"/>
      <c r="M159" s="230"/>
      <c r="N159" s="231"/>
      <c r="O159" s="235"/>
    </row>
    <row r="160" spans="1:15" ht="20.100000000000001" customHeight="1">
      <c r="A160" s="233"/>
      <c r="B160" s="233"/>
      <c r="C160" s="233"/>
      <c r="D160" s="234"/>
      <c r="E160" s="230"/>
      <c r="F160" s="230"/>
      <c r="G160" s="230"/>
      <c r="H160" s="230"/>
      <c r="I160" s="230"/>
      <c r="J160" s="230"/>
      <c r="K160" s="230"/>
      <c r="L160" s="230"/>
      <c r="M160" s="230"/>
      <c r="N160" s="231"/>
      <c r="O160" s="235"/>
    </row>
    <row r="161" spans="1:15" ht="20.100000000000001" customHeight="1">
      <c r="A161" s="233"/>
      <c r="B161" s="233"/>
      <c r="C161" s="233"/>
      <c r="D161" s="234"/>
      <c r="E161" s="230"/>
      <c r="F161" s="230"/>
      <c r="G161" s="230"/>
      <c r="H161" s="230"/>
      <c r="I161" s="230"/>
      <c r="J161" s="230"/>
      <c r="K161" s="230"/>
      <c r="L161" s="230"/>
      <c r="M161" s="230"/>
      <c r="N161" s="231"/>
      <c r="O161" s="235"/>
    </row>
    <row r="162" spans="1:15" ht="20.100000000000001" customHeight="1">
      <c r="A162" s="233"/>
      <c r="B162" s="233"/>
      <c r="C162" s="233"/>
      <c r="D162" s="234"/>
      <c r="E162" s="230"/>
      <c r="F162" s="230"/>
      <c r="G162" s="230"/>
      <c r="H162" s="230"/>
      <c r="I162" s="230"/>
      <c r="J162" s="230"/>
      <c r="K162" s="230"/>
      <c r="L162" s="230"/>
      <c r="M162" s="230"/>
      <c r="N162" s="231"/>
      <c r="O162" s="235"/>
    </row>
    <row r="163" spans="1:15" ht="20.100000000000001" customHeight="1">
      <c r="A163" s="233"/>
      <c r="B163" s="233"/>
      <c r="C163" s="233"/>
      <c r="D163" s="234"/>
      <c r="E163" s="230"/>
      <c r="F163" s="230"/>
      <c r="G163" s="230"/>
      <c r="H163" s="230"/>
      <c r="I163" s="230"/>
      <c r="J163" s="230"/>
      <c r="K163" s="230"/>
      <c r="L163" s="230"/>
      <c r="M163" s="230"/>
      <c r="N163" s="231"/>
      <c r="O163" s="235"/>
    </row>
    <row r="164" spans="1:15" ht="20.100000000000001" customHeight="1">
      <c r="A164" s="233"/>
      <c r="B164" s="233"/>
      <c r="C164" s="233"/>
      <c r="D164" s="234"/>
      <c r="E164" s="230"/>
      <c r="F164" s="230"/>
      <c r="G164" s="230"/>
      <c r="H164" s="230"/>
      <c r="I164" s="230"/>
      <c r="J164" s="230"/>
      <c r="K164" s="230"/>
      <c r="L164" s="230"/>
      <c r="M164" s="230"/>
      <c r="N164" s="231"/>
      <c r="O164" s="235"/>
    </row>
    <row r="165" spans="1:15" ht="20.100000000000001" customHeight="1">
      <c r="A165" s="233"/>
      <c r="B165" s="233"/>
      <c r="C165" s="233"/>
      <c r="D165" s="234"/>
      <c r="E165" s="230"/>
      <c r="F165" s="230"/>
      <c r="G165" s="230"/>
      <c r="H165" s="230"/>
      <c r="I165" s="230"/>
      <c r="J165" s="230"/>
      <c r="K165" s="230"/>
      <c r="L165" s="230"/>
      <c r="M165" s="230"/>
      <c r="N165" s="231"/>
      <c r="O165" s="235"/>
    </row>
    <row r="166" spans="1:15" ht="20.100000000000001" customHeight="1">
      <c r="A166" s="233"/>
      <c r="B166" s="233"/>
      <c r="C166" s="233"/>
      <c r="D166" s="234"/>
      <c r="E166" s="230"/>
      <c r="F166" s="230"/>
      <c r="G166" s="230"/>
      <c r="H166" s="230"/>
      <c r="I166" s="230"/>
      <c r="J166" s="230"/>
      <c r="K166" s="230"/>
      <c r="L166" s="230"/>
      <c r="M166" s="230"/>
      <c r="N166" s="231"/>
      <c r="O166" s="235"/>
    </row>
    <row r="167" spans="1:15" ht="20.100000000000001" customHeight="1">
      <c r="A167" s="233"/>
      <c r="B167" s="233"/>
      <c r="C167" s="233"/>
      <c r="D167" s="234"/>
      <c r="E167" s="230"/>
      <c r="F167" s="230"/>
      <c r="G167" s="230"/>
      <c r="H167" s="230"/>
      <c r="I167" s="230"/>
      <c r="J167" s="230"/>
      <c r="K167" s="230"/>
      <c r="L167" s="230"/>
      <c r="M167" s="230"/>
      <c r="N167" s="231"/>
      <c r="O167" s="235"/>
    </row>
    <row r="168" spans="1:15" ht="20.100000000000001" customHeight="1">
      <c r="A168" s="233"/>
      <c r="B168" s="233"/>
      <c r="C168" s="233"/>
      <c r="D168" s="234"/>
      <c r="E168" s="230"/>
      <c r="F168" s="230"/>
      <c r="G168" s="230"/>
      <c r="H168" s="230"/>
      <c r="I168" s="230"/>
      <c r="J168" s="230"/>
      <c r="K168" s="230"/>
      <c r="L168" s="230"/>
      <c r="M168" s="230"/>
      <c r="N168" s="231"/>
      <c r="O168" s="235"/>
    </row>
    <row r="169" spans="1:15" ht="20.100000000000001" customHeight="1">
      <c r="A169" s="233"/>
      <c r="B169" s="233"/>
      <c r="C169" s="233"/>
      <c r="D169" s="234"/>
      <c r="E169" s="230"/>
      <c r="F169" s="230"/>
      <c r="G169" s="230"/>
      <c r="H169" s="230"/>
      <c r="I169" s="230"/>
      <c r="J169" s="230"/>
      <c r="K169" s="230"/>
      <c r="L169" s="230"/>
      <c r="M169" s="230"/>
      <c r="N169" s="231"/>
      <c r="O169" s="235"/>
    </row>
    <row r="170" spans="1:15" ht="20.100000000000001" customHeight="1">
      <c r="A170" s="233"/>
      <c r="B170" s="233"/>
      <c r="C170" s="233"/>
      <c r="D170" s="234"/>
      <c r="E170" s="230"/>
      <c r="F170" s="230"/>
      <c r="G170" s="230"/>
      <c r="H170" s="230"/>
      <c r="I170" s="230"/>
      <c r="J170" s="230"/>
      <c r="K170" s="230"/>
      <c r="L170" s="230"/>
      <c r="M170" s="230"/>
      <c r="N170" s="231"/>
      <c r="O170" s="235"/>
    </row>
    <row r="171" spans="1:15" ht="20.100000000000001" customHeight="1">
      <c r="A171" s="233"/>
      <c r="B171" s="233"/>
      <c r="C171" s="233"/>
      <c r="D171" s="234"/>
      <c r="E171" s="230"/>
      <c r="F171" s="230"/>
      <c r="G171" s="230"/>
      <c r="H171" s="230"/>
      <c r="I171" s="230"/>
      <c r="J171" s="230"/>
      <c r="K171" s="230"/>
      <c r="L171" s="230"/>
      <c r="M171" s="230"/>
      <c r="N171" s="231"/>
      <c r="O171" s="235"/>
    </row>
    <row r="172" spans="1:15" ht="20.100000000000001" customHeight="1">
      <c r="A172" s="233"/>
      <c r="B172" s="233"/>
      <c r="C172" s="233"/>
      <c r="D172" s="234"/>
      <c r="E172" s="230"/>
      <c r="F172" s="230"/>
      <c r="G172" s="230"/>
      <c r="H172" s="230"/>
      <c r="I172" s="230"/>
      <c r="J172" s="230"/>
      <c r="K172" s="230"/>
      <c r="L172" s="230"/>
      <c r="M172" s="230"/>
      <c r="N172" s="231"/>
      <c r="O172" s="235"/>
    </row>
    <row r="173" spans="1:15" ht="20.100000000000001" customHeight="1">
      <c r="A173" s="233"/>
      <c r="B173" s="233"/>
      <c r="C173" s="233"/>
      <c r="D173" s="234"/>
      <c r="E173" s="230"/>
      <c r="F173" s="230"/>
      <c r="G173" s="230"/>
      <c r="H173" s="230"/>
      <c r="I173" s="230"/>
      <c r="J173" s="230"/>
      <c r="K173" s="230"/>
      <c r="L173" s="230"/>
      <c r="M173" s="230"/>
      <c r="N173" s="231"/>
      <c r="O173" s="235"/>
    </row>
    <row r="174" spans="1:15" ht="20.100000000000001" customHeight="1">
      <c r="A174" s="233"/>
      <c r="B174" s="233"/>
      <c r="C174" s="233"/>
      <c r="D174" s="234"/>
      <c r="E174" s="230"/>
      <c r="F174" s="230"/>
      <c r="G174" s="230"/>
      <c r="H174" s="230"/>
      <c r="I174" s="230"/>
      <c r="J174" s="230"/>
      <c r="K174" s="230"/>
      <c r="L174" s="230"/>
      <c r="M174" s="230"/>
      <c r="N174" s="231"/>
      <c r="O174" s="235"/>
    </row>
    <row r="175" spans="1:15" ht="20.100000000000001" customHeight="1">
      <c r="A175" s="233"/>
      <c r="B175" s="233"/>
      <c r="C175" s="233"/>
      <c r="D175" s="234"/>
      <c r="E175" s="230"/>
      <c r="F175" s="230"/>
      <c r="G175" s="230"/>
      <c r="H175" s="230"/>
      <c r="I175" s="230"/>
      <c r="J175" s="230"/>
      <c r="K175" s="230"/>
      <c r="L175" s="230"/>
      <c r="M175" s="230"/>
      <c r="N175" s="231"/>
      <c r="O175" s="235"/>
    </row>
    <row r="176" spans="1:15" ht="20.100000000000001" customHeight="1">
      <c r="A176" s="233"/>
      <c r="B176" s="233"/>
      <c r="C176" s="233"/>
      <c r="D176" s="234"/>
      <c r="E176" s="230"/>
      <c r="F176" s="230"/>
      <c r="G176" s="230"/>
      <c r="H176" s="230"/>
      <c r="I176" s="230"/>
      <c r="J176" s="230"/>
      <c r="K176" s="230"/>
      <c r="L176" s="230"/>
      <c r="M176" s="230"/>
      <c r="N176" s="231"/>
      <c r="O176" s="235"/>
    </row>
    <row r="177" spans="1:15" ht="20.100000000000001" customHeight="1">
      <c r="A177" s="233"/>
      <c r="B177" s="233"/>
      <c r="C177" s="233"/>
      <c r="D177" s="234"/>
      <c r="E177" s="230"/>
      <c r="F177" s="230"/>
      <c r="G177" s="230"/>
      <c r="H177" s="230"/>
      <c r="I177" s="230"/>
      <c r="J177" s="230"/>
      <c r="K177" s="230"/>
      <c r="L177" s="230"/>
      <c r="M177" s="230"/>
      <c r="N177" s="231"/>
      <c r="O177" s="235"/>
    </row>
    <row r="178" spans="1:15" ht="20.100000000000001" customHeight="1">
      <c r="A178" s="233"/>
      <c r="B178" s="233"/>
      <c r="C178" s="233"/>
      <c r="D178" s="234"/>
      <c r="E178" s="230"/>
      <c r="F178" s="230"/>
      <c r="G178" s="230"/>
      <c r="H178" s="230"/>
      <c r="I178" s="230"/>
      <c r="J178" s="230"/>
      <c r="K178" s="230"/>
      <c r="L178" s="230"/>
      <c r="M178" s="230"/>
      <c r="N178" s="231"/>
      <c r="O178" s="235"/>
    </row>
    <row r="179" spans="1:15" ht="20.100000000000001" customHeight="1">
      <c r="A179" s="233"/>
      <c r="B179" s="233"/>
      <c r="C179" s="233"/>
      <c r="D179" s="234"/>
      <c r="E179" s="230"/>
      <c r="F179" s="230"/>
      <c r="G179" s="230"/>
      <c r="H179" s="230"/>
      <c r="I179" s="230"/>
      <c r="J179" s="230"/>
      <c r="K179" s="230"/>
      <c r="L179" s="230"/>
      <c r="M179" s="230"/>
      <c r="N179" s="231"/>
      <c r="O179" s="235"/>
    </row>
    <row r="180" spans="1:15" ht="20.100000000000001" customHeight="1">
      <c r="A180" s="233"/>
      <c r="B180" s="233"/>
      <c r="C180" s="233"/>
      <c r="D180" s="234"/>
      <c r="E180" s="230"/>
      <c r="F180" s="230"/>
      <c r="G180" s="230"/>
      <c r="H180" s="230"/>
      <c r="I180" s="230"/>
      <c r="J180" s="230"/>
      <c r="K180" s="230"/>
      <c r="L180" s="230"/>
      <c r="M180" s="230"/>
      <c r="N180" s="231"/>
      <c r="O180" s="235"/>
    </row>
    <row r="181" spans="1:15" ht="20.100000000000001" customHeight="1">
      <c r="A181" s="233"/>
      <c r="B181" s="233"/>
      <c r="C181" s="233"/>
      <c r="D181" s="234"/>
      <c r="E181" s="230"/>
      <c r="F181" s="230"/>
      <c r="G181" s="230"/>
      <c r="H181" s="230"/>
      <c r="I181" s="230"/>
      <c r="J181" s="230"/>
      <c r="K181" s="230"/>
      <c r="L181" s="230"/>
      <c r="M181" s="230"/>
      <c r="N181" s="231"/>
      <c r="O181" s="235"/>
    </row>
    <row r="182" spans="1:15" ht="20.100000000000001" customHeight="1">
      <c r="A182" s="233"/>
      <c r="B182" s="233"/>
      <c r="C182" s="233"/>
      <c r="D182" s="234"/>
      <c r="E182" s="230"/>
      <c r="F182" s="230"/>
      <c r="G182" s="230"/>
      <c r="H182" s="230"/>
      <c r="I182" s="230"/>
      <c r="J182" s="230"/>
      <c r="K182" s="230"/>
      <c r="L182" s="230"/>
      <c r="M182" s="230"/>
      <c r="N182" s="231"/>
      <c r="O182" s="235"/>
    </row>
    <row r="183" spans="1:15" ht="20.100000000000001" customHeight="1">
      <c r="A183" s="233"/>
      <c r="B183" s="233"/>
      <c r="C183" s="233"/>
      <c r="D183" s="234"/>
      <c r="E183" s="230"/>
      <c r="F183" s="230"/>
      <c r="G183" s="230"/>
      <c r="H183" s="230"/>
      <c r="I183" s="230"/>
      <c r="J183" s="230"/>
      <c r="K183" s="230"/>
      <c r="L183" s="230"/>
      <c r="M183" s="230"/>
      <c r="N183" s="231"/>
      <c r="O183" s="235"/>
    </row>
    <row r="184" spans="1:15" ht="20.100000000000001" customHeight="1">
      <c r="A184" s="233"/>
      <c r="B184" s="233"/>
      <c r="C184" s="233"/>
      <c r="D184" s="234"/>
      <c r="E184" s="230"/>
      <c r="F184" s="230"/>
      <c r="G184" s="230"/>
      <c r="H184" s="230"/>
      <c r="I184" s="230"/>
      <c r="J184" s="230"/>
      <c r="K184" s="230"/>
      <c r="L184" s="230"/>
      <c r="M184" s="230"/>
      <c r="N184" s="231"/>
      <c r="O184" s="235"/>
    </row>
    <row r="185" spans="1:15" ht="20.100000000000001" customHeight="1">
      <c r="A185" s="233"/>
      <c r="B185" s="233"/>
      <c r="C185" s="233"/>
      <c r="D185" s="234"/>
      <c r="E185" s="230"/>
      <c r="F185" s="230"/>
      <c r="G185" s="230"/>
      <c r="H185" s="230"/>
      <c r="I185" s="230"/>
      <c r="J185" s="230"/>
      <c r="K185" s="230"/>
      <c r="L185" s="230"/>
      <c r="M185" s="230"/>
      <c r="N185" s="231"/>
      <c r="O185" s="235"/>
    </row>
    <row r="186" spans="1:15" ht="20.100000000000001" customHeight="1">
      <c r="A186" s="233"/>
      <c r="B186" s="233"/>
      <c r="C186" s="233"/>
      <c r="D186" s="234"/>
      <c r="E186" s="230"/>
      <c r="F186" s="230"/>
      <c r="G186" s="230"/>
      <c r="H186" s="230"/>
      <c r="I186" s="230"/>
      <c r="J186" s="230"/>
      <c r="K186" s="230"/>
      <c r="L186" s="230"/>
      <c r="M186" s="230"/>
      <c r="N186" s="231"/>
      <c r="O186" s="235"/>
    </row>
    <row r="187" spans="1:15" ht="20.100000000000001" customHeight="1">
      <c r="A187" s="233"/>
      <c r="B187" s="233"/>
      <c r="C187" s="233"/>
      <c r="D187" s="234"/>
      <c r="E187" s="230"/>
      <c r="F187" s="230"/>
      <c r="G187" s="230"/>
      <c r="H187" s="230"/>
      <c r="I187" s="230"/>
      <c r="J187" s="230"/>
      <c r="K187" s="230"/>
      <c r="L187" s="230"/>
      <c r="M187" s="230"/>
      <c r="N187" s="231"/>
      <c r="O187" s="235"/>
    </row>
    <row r="188" spans="1:15" ht="20.100000000000001" customHeight="1">
      <c r="A188" s="233"/>
      <c r="B188" s="233"/>
      <c r="C188" s="233"/>
      <c r="D188" s="234"/>
      <c r="E188" s="230"/>
      <c r="F188" s="230"/>
      <c r="G188" s="230"/>
      <c r="H188" s="230"/>
      <c r="I188" s="230"/>
      <c r="J188" s="230"/>
      <c r="K188" s="230"/>
      <c r="L188" s="230"/>
      <c r="M188" s="230"/>
      <c r="N188" s="231"/>
      <c r="O188" s="235"/>
    </row>
    <row r="189" spans="1:15" ht="20.100000000000001" customHeight="1">
      <c r="A189" s="233"/>
      <c r="B189" s="233"/>
      <c r="C189" s="233"/>
      <c r="D189" s="234"/>
      <c r="E189" s="230"/>
      <c r="F189" s="230"/>
      <c r="G189" s="230"/>
      <c r="H189" s="230"/>
      <c r="I189" s="230"/>
      <c r="J189" s="230"/>
      <c r="K189" s="230"/>
      <c r="L189" s="230"/>
      <c r="M189" s="230"/>
      <c r="N189" s="231"/>
      <c r="O189" s="235"/>
    </row>
    <row r="190" spans="1:15" ht="20.100000000000001" customHeight="1">
      <c r="A190" s="233"/>
      <c r="B190" s="233"/>
      <c r="C190" s="233"/>
      <c r="D190" s="234"/>
      <c r="E190" s="230"/>
      <c r="F190" s="230"/>
      <c r="G190" s="230"/>
      <c r="H190" s="230"/>
      <c r="I190" s="230"/>
      <c r="J190" s="230"/>
      <c r="K190" s="230"/>
      <c r="L190" s="230"/>
      <c r="M190" s="230"/>
      <c r="N190" s="231"/>
      <c r="O190" s="235"/>
    </row>
    <row r="191" spans="1:15" ht="20.100000000000001" customHeight="1">
      <c r="A191" s="233"/>
      <c r="B191" s="233"/>
      <c r="C191" s="233"/>
      <c r="D191" s="234"/>
      <c r="E191" s="230"/>
      <c r="F191" s="230"/>
      <c r="G191" s="230"/>
      <c r="H191" s="230"/>
      <c r="I191" s="230"/>
      <c r="J191" s="230"/>
      <c r="K191" s="230"/>
      <c r="L191" s="230"/>
      <c r="M191" s="230"/>
      <c r="N191" s="231"/>
      <c r="O191" s="235"/>
    </row>
    <row r="192" spans="1:15" ht="20.100000000000001" customHeight="1">
      <c r="A192" s="233"/>
      <c r="B192" s="233"/>
      <c r="C192" s="233"/>
      <c r="D192" s="234"/>
      <c r="E192" s="230"/>
      <c r="F192" s="230"/>
      <c r="G192" s="230"/>
      <c r="H192" s="230"/>
      <c r="I192" s="230"/>
      <c r="J192" s="230"/>
      <c r="K192" s="230"/>
      <c r="L192" s="230"/>
      <c r="M192" s="230"/>
      <c r="N192" s="231"/>
      <c r="O192" s="235"/>
    </row>
    <row r="193" spans="1:15" ht="20.100000000000001" customHeight="1">
      <c r="A193" s="233"/>
      <c r="B193" s="233"/>
      <c r="C193" s="233"/>
      <c r="D193" s="234"/>
      <c r="E193" s="230"/>
      <c r="F193" s="230"/>
      <c r="G193" s="230"/>
      <c r="H193" s="230"/>
      <c r="I193" s="230"/>
      <c r="J193" s="230"/>
      <c r="K193" s="230"/>
      <c r="L193" s="230"/>
      <c r="M193" s="230"/>
      <c r="N193" s="231"/>
      <c r="O193" s="235"/>
    </row>
    <row r="194" spans="1:15" ht="20.100000000000001" customHeight="1">
      <c r="A194" s="233"/>
      <c r="B194" s="233"/>
      <c r="C194" s="233"/>
      <c r="D194" s="234"/>
      <c r="E194" s="230"/>
      <c r="F194" s="230"/>
      <c r="G194" s="230"/>
      <c r="H194" s="230"/>
      <c r="I194" s="230"/>
      <c r="J194" s="230"/>
      <c r="K194" s="230"/>
      <c r="L194" s="230"/>
      <c r="M194" s="230"/>
      <c r="N194" s="231"/>
      <c r="O194" s="235"/>
    </row>
    <row r="195" spans="1:15" ht="20.100000000000001" customHeight="1">
      <c r="A195" s="233"/>
      <c r="B195" s="233"/>
      <c r="C195" s="233"/>
      <c r="D195" s="234"/>
      <c r="E195" s="230"/>
      <c r="F195" s="230"/>
      <c r="G195" s="230"/>
      <c r="H195" s="230"/>
      <c r="I195" s="230"/>
      <c r="J195" s="230"/>
      <c r="K195" s="230"/>
      <c r="L195" s="230"/>
      <c r="M195" s="230"/>
      <c r="N195" s="231"/>
      <c r="O195" s="235"/>
    </row>
    <row r="196" spans="1:15" ht="20.100000000000001" customHeight="1">
      <c r="A196" s="233"/>
      <c r="B196" s="233"/>
      <c r="C196" s="233"/>
      <c r="D196" s="234"/>
      <c r="E196" s="230"/>
      <c r="F196" s="230"/>
      <c r="G196" s="230"/>
      <c r="H196" s="230"/>
      <c r="I196" s="230"/>
      <c r="J196" s="230"/>
      <c r="K196" s="230"/>
      <c r="L196" s="230"/>
      <c r="M196" s="230"/>
      <c r="N196" s="231"/>
      <c r="O196" s="235"/>
    </row>
    <row r="197" spans="1:15" ht="20.100000000000001" customHeight="1">
      <c r="A197" s="233"/>
      <c r="B197" s="233"/>
      <c r="C197" s="233"/>
      <c r="D197" s="234"/>
      <c r="E197" s="230"/>
      <c r="F197" s="230"/>
      <c r="G197" s="230"/>
      <c r="H197" s="230"/>
      <c r="I197" s="230"/>
      <c r="J197" s="230"/>
      <c r="K197" s="230"/>
      <c r="L197" s="230"/>
      <c r="M197" s="230"/>
      <c r="N197" s="231"/>
      <c r="O197" s="235"/>
    </row>
    <row r="198" spans="1:15" ht="20.100000000000001" customHeight="1">
      <c r="A198" s="233"/>
      <c r="B198" s="233"/>
      <c r="C198" s="233"/>
      <c r="D198" s="234"/>
      <c r="E198" s="230"/>
      <c r="F198" s="230"/>
      <c r="G198" s="230"/>
      <c r="H198" s="230"/>
      <c r="I198" s="230"/>
      <c r="J198" s="230"/>
      <c r="K198" s="230"/>
      <c r="L198" s="230"/>
      <c r="M198" s="230"/>
      <c r="N198" s="231"/>
      <c r="O198" s="235"/>
    </row>
    <row r="199" spans="1:15" ht="20.100000000000001" customHeight="1">
      <c r="A199" s="233"/>
      <c r="B199" s="233"/>
      <c r="C199" s="233"/>
      <c r="D199" s="234"/>
      <c r="E199" s="230"/>
      <c r="F199" s="230"/>
      <c r="G199" s="230"/>
      <c r="H199" s="230"/>
      <c r="I199" s="230"/>
      <c r="J199" s="230"/>
      <c r="K199" s="230"/>
      <c r="L199" s="230"/>
      <c r="M199" s="230"/>
      <c r="N199" s="231"/>
      <c r="O199" s="235"/>
    </row>
    <row r="200" spans="1:15" ht="20.100000000000001" customHeight="1">
      <c r="A200" s="233"/>
      <c r="B200" s="233"/>
      <c r="C200" s="233"/>
      <c r="D200" s="234"/>
      <c r="E200" s="230"/>
      <c r="F200" s="230"/>
      <c r="G200" s="230"/>
      <c r="H200" s="230"/>
      <c r="I200" s="230"/>
      <c r="J200" s="230"/>
      <c r="K200" s="230"/>
      <c r="L200" s="230"/>
      <c r="M200" s="230"/>
      <c r="N200" s="231"/>
      <c r="O200" s="235"/>
    </row>
    <row r="201" spans="1:15" ht="20.100000000000001" customHeight="1">
      <c r="A201" s="233"/>
      <c r="B201" s="233"/>
      <c r="C201" s="233"/>
      <c r="D201" s="234"/>
      <c r="E201" s="230"/>
      <c r="F201" s="230"/>
      <c r="G201" s="230"/>
      <c r="H201" s="230"/>
      <c r="I201" s="230"/>
      <c r="J201" s="230"/>
      <c r="K201" s="230"/>
      <c r="L201" s="230"/>
      <c r="M201" s="230"/>
      <c r="N201" s="231"/>
      <c r="O201" s="235"/>
    </row>
    <row r="202" spans="1:15" ht="20.100000000000001" customHeight="1">
      <c r="A202" s="233"/>
      <c r="B202" s="233"/>
      <c r="C202" s="233"/>
      <c r="D202" s="234"/>
      <c r="E202" s="230"/>
      <c r="F202" s="230"/>
      <c r="G202" s="230"/>
      <c r="H202" s="230"/>
      <c r="I202" s="230"/>
      <c r="J202" s="230"/>
      <c r="K202" s="230"/>
      <c r="L202" s="230"/>
      <c r="M202" s="230"/>
      <c r="N202" s="231"/>
      <c r="O202" s="235"/>
    </row>
    <row r="203" spans="1:15" ht="20.100000000000001" customHeight="1">
      <c r="A203" s="233"/>
      <c r="B203" s="233"/>
      <c r="C203" s="233"/>
      <c r="D203" s="234"/>
      <c r="E203" s="230"/>
      <c r="F203" s="230"/>
      <c r="G203" s="230"/>
      <c r="H203" s="230"/>
      <c r="I203" s="230"/>
      <c r="J203" s="230"/>
      <c r="K203" s="230"/>
      <c r="L203" s="230"/>
      <c r="M203" s="230"/>
      <c r="N203" s="231"/>
      <c r="O203" s="235"/>
    </row>
    <row r="204" spans="1:15" ht="20.100000000000001" customHeight="1">
      <c r="A204" s="233"/>
      <c r="B204" s="233"/>
      <c r="C204" s="233"/>
      <c r="D204" s="234"/>
      <c r="E204" s="230"/>
      <c r="F204" s="230"/>
      <c r="G204" s="230"/>
      <c r="H204" s="230"/>
      <c r="I204" s="230"/>
      <c r="J204" s="230"/>
      <c r="K204" s="230"/>
      <c r="L204" s="230"/>
      <c r="M204" s="230"/>
      <c r="N204" s="231"/>
      <c r="O204" s="235"/>
    </row>
    <row r="205" spans="1:15" ht="20.100000000000001" customHeight="1">
      <c r="A205" s="233"/>
      <c r="B205" s="233"/>
      <c r="C205" s="233"/>
      <c r="D205" s="234"/>
      <c r="E205" s="230"/>
      <c r="F205" s="230"/>
      <c r="G205" s="230"/>
      <c r="H205" s="230"/>
      <c r="I205" s="230"/>
      <c r="J205" s="230"/>
      <c r="K205" s="230"/>
      <c r="L205" s="230"/>
      <c r="M205" s="230"/>
      <c r="N205" s="231"/>
      <c r="O205" s="235"/>
    </row>
    <row r="206" spans="1:15" ht="20.100000000000001" customHeight="1">
      <c r="A206" s="233"/>
      <c r="B206" s="233"/>
      <c r="C206" s="233"/>
      <c r="D206" s="234"/>
      <c r="E206" s="230"/>
      <c r="F206" s="230"/>
      <c r="G206" s="230"/>
      <c r="H206" s="230"/>
      <c r="I206" s="230"/>
      <c r="J206" s="230"/>
      <c r="K206" s="230"/>
      <c r="L206" s="230"/>
      <c r="M206" s="230"/>
      <c r="N206" s="231"/>
      <c r="O206" s="235"/>
    </row>
    <row r="207" spans="1:15" ht="20.100000000000001" customHeight="1">
      <c r="A207" s="233"/>
      <c r="B207" s="233"/>
      <c r="C207" s="233"/>
      <c r="D207" s="234"/>
      <c r="E207" s="230"/>
      <c r="F207" s="230"/>
      <c r="G207" s="230"/>
      <c r="H207" s="230"/>
      <c r="I207" s="230"/>
      <c r="J207" s="230"/>
      <c r="K207" s="230"/>
      <c r="L207" s="230"/>
      <c r="M207" s="230"/>
      <c r="N207" s="231"/>
      <c r="O207" s="235"/>
    </row>
    <row r="208" spans="1:15" ht="20.100000000000001" customHeight="1">
      <c r="A208" s="233"/>
      <c r="B208" s="233"/>
      <c r="C208" s="233"/>
      <c r="D208" s="234"/>
      <c r="E208" s="230"/>
      <c r="F208" s="230"/>
      <c r="G208" s="230"/>
      <c r="H208" s="230"/>
      <c r="I208" s="230"/>
      <c r="J208" s="230"/>
      <c r="K208" s="230"/>
      <c r="L208" s="230"/>
      <c r="M208" s="230"/>
      <c r="N208" s="231"/>
      <c r="O208" s="235"/>
    </row>
    <row r="209" spans="1:15" ht="20.100000000000001" customHeight="1">
      <c r="A209" s="233"/>
      <c r="B209" s="233"/>
      <c r="C209" s="233"/>
      <c r="D209" s="234"/>
      <c r="E209" s="230"/>
      <c r="F209" s="230"/>
      <c r="G209" s="230"/>
      <c r="H209" s="230"/>
      <c r="I209" s="230"/>
      <c r="J209" s="230"/>
      <c r="K209" s="230"/>
      <c r="L209" s="230"/>
      <c r="M209" s="230"/>
      <c r="N209" s="231"/>
      <c r="O209" s="235"/>
    </row>
    <row r="210" spans="1:15" ht="20.100000000000001" customHeight="1">
      <c r="A210" s="233"/>
      <c r="B210" s="233"/>
      <c r="C210" s="233"/>
      <c r="D210" s="234"/>
      <c r="E210" s="230"/>
      <c r="F210" s="230"/>
      <c r="G210" s="230"/>
      <c r="H210" s="230"/>
      <c r="I210" s="230"/>
      <c r="J210" s="230"/>
      <c r="K210" s="230"/>
      <c r="L210" s="230"/>
      <c r="M210" s="230"/>
      <c r="N210" s="231"/>
      <c r="O210" s="235"/>
    </row>
    <row r="211" spans="1:15" ht="20.100000000000001" customHeight="1">
      <c r="A211" s="233"/>
      <c r="B211" s="233"/>
      <c r="C211" s="233"/>
      <c r="D211" s="234"/>
      <c r="E211" s="230"/>
      <c r="F211" s="230"/>
      <c r="G211" s="230"/>
      <c r="H211" s="230"/>
      <c r="I211" s="230"/>
      <c r="J211" s="230"/>
      <c r="K211" s="230"/>
      <c r="L211" s="230"/>
      <c r="M211" s="230"/>
      <c r="N211" s="231"/>
      <c r="O211" s="235"/>
    </row>
    <row r="212" spans="1:15" ht="20.100000000000001" customHeight="1">
      <c r="A212" s="233"/>
      <c r="B212" s="233"/>
      <c r="C212" s="233"/>
      <c r="D212" s="234"/>
      <c r="E212" s="230"/>
      <c r="F212" s="230"/>
      <c r="G212" s="230"/>
      <c r="H212" s="230"/>
      <c r="I212" s="230"/>
      <c r="J212" s="230"/>
      <c r="K212" s="230"/>
      <c r="L212" s="230"/>
      <c r="M212" s="230"/>
      <c r="N212" s="231"/>
      <c r="O212" s="235"/>
    </row>
    <row r="213" spans="1:15" ht="20.100000000000001" customHeight="1">
      <c r="A213" s="233"/>
      <c r="B213" s="233"/>
      <c r="C213" s="233"/>
      <c r="D213" s="234"/>
      <c r="E213" s="230"/>
      <c r="F213" s="230"/>
      <c r="G213" s="230"/>
      <c r="H213" s="230"/>
      <c r="I213" s="230"/>
      <c r="J213" s="230"/>
      <c r="K213" s="230"/>
      <c r="L213" s="230"/>
      <c r="M213" s="230"/>
      <c r="N213" s="231"/>
      <c r="O213" s="235"/>
    </row>
    <row r="214" spans="1:15" ht="20.100000000000001" customHeight="1">
      <c r="A214" s="233"/>
      <c r="B214" s="233"/>
      <c r="C214" s="233"/>
      <c r="D214" s="234"/>
      <c r="E214" s="230"/>
      <c r="F214" s="230"/>
      <c r="G214" s="230"/>
      <c r="H214" s="230"/>
      <c r="I214" s="230"/>
      <c r="J214" s="230"/>
      <c r="K214" s="230"/>
      <c r="L214" s="230"/>
      <c r="M214" s="230"/>
      <c r="N214" s="231"/>
      <c r="O214" s="235"/>
    </row>
    <row r="215" spans="1:15" ht="20.100000000000001" customHeight="1">
      <c r="A215" s="233"/>
      <c r="B215" s="233"/>
      <c r="C215" s="233"/>
      <c r="D215" s="234"/>
      <c r="E215" s="230"/>
      <c r="F215" s="230"/>
      <c r="G215" s="230"/>
      <c r="H215" s="230"/>
      <c r="I215" s="230"/>
      <c r="J215" s="230"/>
      <c r="K215" s="230"/>
      <c r="L215" s="230"/>
      <c r="M215" s="230"/>
      <c r="N215" s="231"/>
      <c r="O215" s="235"/>
    </row>
    <row r="216" spans="1:15" ht="20.100000000000001" customHeight="1">
      <c r="A216" s="233"/>
      <c r="B216" s="233"/>
      <c r="C216" s="233"/>
      <c r="D216" s="234"/>
      <c r="E216" s="230"/>
      <c r="F216" s="230"/>
      <c r="G216" s="230"/>
      <c r="H216" s="230"/>
      <c r="I216" s="230"/>
      <c r="J216" s="230"/>
      <c r="K216" s="230"/>
      <c r="L216" s="230"/>
      <c r="M216" s="230"/>
      <c r="N216" s="231"/>
      <c r="O216" s="235"/>
    </row>
    <row r="217" spans="1:15" ht="20.100000000000001" customHeight="1">
      <c r="A217" s="233"/>
      <c r="B217" s="233"/>
      <c r="C217" s="233"/>
      <c r="D217" s="234"/>
      <c r="E217" s="230"/>
      <c r="F217" s="230"/>
      <c r="G217" s="230"/>
      <c r="H217" s="230"/>
      <c r="I217" s="230"/>
      <c r="J217" s="230"/>
      <c r="K217" s="230"/>
      <c r="L217" s="230"/>
      <c r="M217" s="230"/>
      <c r="N217" s="231"/>
      <c r="O217" s="235"/>
    </row>
    <row r="218" spans="1:15" ht="20.100000000000001" customHeight="1">
      <c r="A218" s="233"/>
      <c r="B218" s="233"/>
      <c r="C218" s="233"/>
      <c r="D218" s="234"/>
      <c r="E218" s="230"/>
      <c r="F218" s="230"/>
      <c r="G218" s="230"/>
      <c r="H218" s="230"/>
      <c r="I218" s="230"/>
      <c r="J218" s="230"/>
      <c r="K218" s="230"/>
      <c r="L218" s="230"/>
      <c r="M218" s="230"/>
      <c r="N218" s="231"/>
      <c r="O218" s="235"/>
    </row>
    <row r="219" spans="1:15" ht="20.100000000000001" customHeight="1">
      <c r="A219" s="233"/>
      <c r="B219" s="233"/>
      <c r="C219" s="233"/>
      <c r="D219" s="234"/>
      <c r="E219" s="230"/>
      <c r="F219" s="230"/>
      <c r="G219" s="230"/>
      <c r="H219" s="230"/>
      <c r="I219" s="230"/>
      <c r="J219" s="230"/>
      <c r="K219" s="230"/>
      <c r="L219" s="230"/>
      <c r="M219" s="230"/>
      <c r="N219" s="231"/>
      <c r="O219" s="235"/>
    </row>
    <row r="220" spans="1:15" ht="20.100000000000001" customHeight="1">
      <c r="A220" s="233"/>
      <c r="B220" s="233"/>
      <c r="C220" s="233"/>
      <c r="D220" s="234"/>
      <c r="E220" s="230"/>
      <c r="F220" s="230"/>
      <c r="G220" s="230"/>
      <c r="H220" s="230"/>
      <c r="I220" s="230"/>
      <c r="J220" s="230"/>
      <c r="K220" s="230"/>
      <c r="L220" s="230"/>
      <c r="M220" s="230"/>
      <c r="N220" s="231"/>
      <c r="O220" s="235"/>
    </row>
    <row r="221" spans="1:15" ht="20.100000000000001" customHeight="1">
      <c r="A221" s="233"/>
      <c r="B221" s="233"/>
      <c r="C221" s="233"/>
      <c r="D221" s="234"/>
      <c r="E221" s="230"/>
      <c r="F221" s="230"/>
      <c r="G221" s="230"/>
      <c r="H221" s="230"/>
      <c r="I221" s="230"/>
      <c r="J221" s="230"/>
      <c r="K221" s="230"/>
      <c r="L221" s="230"/>
      <c r="M221" s="230"/>
      <c r="N221" s="231"/>
      <c r="O221" s="235"/>
    </row>
    <row r="222" spans="1:15" ht="20.100000000000001" customHeight="1">
      <c r="A222" s="233"/>
      <c r="B222" s="233"/>
      <c r="C222" s="233"/>
      <c r="D222" s="234"/>
      <c r="E222" s="230"/>
      <c r="F222" s="230"/>
      <c r="G222" s="230"/>
      <c r="H222" s="230"/>
      <c r="I222" s="230"/>
      <c r="J222" s="230"/>
      <c r="K222" s="230"/>
      <c r="L222" s="230"/>
      <c r="M222" s="230"/>
      <c r="N222" s="231"/>
      <c r="O222" s="235"/>
    </row>
    <row r="223" spans="1:15" ht="20.100000000000001" customHeight="1">
      <c r="A223" s="233"/>
      <c r="B223" s="233"/>
      <c r="C223" s="233"/>
      <c r="D223" s="234"/>
      <c r="E223" s="230"/>
      <c r="F223" s="230"/>
      <c r="G223" s="230"/>
      <c r="H223" s="230"/>
      <c r="I223" s="230"/>
      <c r="J223" s="230"/>
      <c r="K223" s="230"/>
      <c r="L223" s="230"/>
      <c r="M223" s="230"/>
      <c r="N223" s="231"/>
      <c r="O223" s="235"/>
    </row>
    <row r="224" spans="1:15" ht="20.100000000000001" customHeight="1">
      <c r="A224" s="233"/>
      <c r="B224" s="233"/>
      <c r="C224" s="233"/>
      <c r="D224" s="234"/>
      <c r="E224" s="230"/>
      <c r="F224" s="230"/>
      <c r="G224" s="230"/>
      <c r="H224" s="230"/>
      <c r="I224" s="230"/>
      <c r="J224" s="230"/>
      <c r="K224" s="230"/>
      <c r="L224" s="230"/>
      <c r="M224" s="230"/>
      <c r="N224" s="231"/>
      <c r="O224" s="235"/>
    </row>
    <row r="225" spans="1:15" ht="20.100000000000001" customHeight="1">
      <c r="A225" s="233"/>
      <c r="B225" s="233"/>
      <c r="C225" s="233"/>
      <c r="D225" s="234"/>
      <c r="E225" s="230"/>
      <c r="F225" s="230"/>
      <c r="G225" s="230"/>
      <c r="H225" s="230"/>
      <c r="I225" s="230"/>
      <c r="J225" s="230"/>
      <c r="K225" s="230"/>
      <c r="L225" s="230"/>
      <c r="M225" s="230"/>
      <c r="N225" s="231"/>
      <c r="O225" s="235"/>
    </row>
    <row r="226" spans="1:15" ht="20.100000000000001" customHeight="1">
      <c r="A226" s="233"/>
      <c r="B226" s="233"/>
      <c r="C226" s="233"/>
      <c r="D226" s="234"/>
      <c r="E226" s="230"/>
      <c r="F226" s="230"/>
      <c r="G226" s="230"/>
      <c r="H226" s="230"/>
      <c r="I226" s="230"/>
      <c r="J226" s="230"/>
      <c r="K226" s="230"/>
      <c r="L226" s="230"/>
      <c r="M226" s="230"/>
      <c r="N226" s="231"/>
      <c r="O226" s="235"/>
    </row>
    <row r="227" spans="1:15" ht="20.100000000000001" customHeight="1">
      <c r="A227" s="233"/>
      <c r="B227" s="233"/>
      <c r="C227" s="233"/>
      <c r="D227" s="234"/>
      <c r="E227" s="230"/>
      <c r="F227" s="230"/>
      <c r="G227" s="230"/>
      <c r="H227" s="230"/>
      <c r="I227" s="230"/>
      <c r="J227" s="230"/>
      <c r="K227" s="230"/>
      <c r="L227" s="230"/>
      <c r="M227" s="230"/>
      <c r="N227" s="231"/>
      <c r="O227" s="235"/>
    </row>
    <row r="228" spans="1:15" ht="20.100000000000001" customHeight="1">
      <c r="A228" s="233"/>
      <c r="B228" s="233"/>
      <c r="C228" s="233"/>
      <c r="D228" s="234"/>
      <c r="E228" s="230"/>
      <c r="F228" s="230"/>
      <c r="G228" s="230"/>
      <c r="H228" s="230"/>
      <c r="I228" s="230"/>
      <c r="J228" s="230"/>
      <c r="K228" s="230"/>
      <c r="L228" s="230"/>
      <c r="M228" s="230"/>
      <c r="N228" s="231"/>
      <c r="O228" s="235"/>
    </row>
    <row r="229" spans="1:15" ht="20.100000000000001" customHeight="1">
      <c r="A229" s="233"/>
      <c r="B229" s="233"/>
      <c r="C229" s="233"/>
      <c r="D229" s="234"/>
      <c r="E229" s="230"/>
      <c r="F229" s="230"/>
      <c r="G229" s="230"/>
      <c r="H229" s="230"/>
      <c r="I229" s="230"/>
      <c r="J229" s="230"/>
      <c r="K229" s="230"/>
      <c r="L229" s="230"/>
      <c r="M229" s="230"/>
      <c r="N229" s="231"/>
      <c r="O229" s="235"/>
    </row>
    <row r="230" spans="1:15" ht="20.100000000000001" customHeight="1">
      <c r="A230" s="233"/>
      <c r="B230" s="233"/>
      <c r="C230" s="233"/>
      <c r="D230" s="234"/>
      <c r="E230" s="230"/>
      <c r="F230" s="230"/>
      <c r="G230" s="230"/>
      <c r="H230" s="230"/>
      <c r="I230" s="230"/>
      <c r="J230" s="230"/>
      <c r="K230" s="230"/>
      <c r="L230" s="230"/>
      <c r="M230" s="230"/>
      <c r="N230" s="231"/>
      <c r="O230" s="235"/>
    </row>
    <row r="231" spans="1:15" ht="20.100000000000001" customHeight="1">
      <c r="A231" s="233"/>
      <c r="B231" s="233"/>
      <c r="C231" s="233"/>
      <c r="D231" s="234"/>
      <c r="E231" s="230"/>
      <c r="F231" s="230"/>
      <c r="G231" s="230"/>
      <c r="H231" s="230"/>
      <c r="I231" s="230"/>
      <c r="J231" s="230"/>
      <c r="K231" s="230"/>
      <c r="L231" s="230"/>
      <c r="M231" s="230"/>
      <c r="N231" s="231"/>
      <c r="O231" s="235"/>
    </row>
    <row r="232" spans="1:15" ht="20.100000000000001" customHeight="1">
      <c r="A232" s="233"/>
      <c r="B232" s="233"/>
      <c r="C232" s="233"/>
      <c r="D232" s="234"/>
      <c r="E232" s="230"/>
      <c r="F232" s="230"/>
      <c r="G232" s="230"/>
      <c r="H232" s="230"/>
      <c r="I232" s="230"/>
      <c r="J232" s="230"/>
      <c r="K232" s="230"/>
      <c r="L232" s="230"/>
      <c r="M232" s="230"/>
      <c r="N232" s="231"/>
      <c r="O232" s="235"/>
    </row>
  </sheetData>
  <mergeCells count="14">
    <mergeCell ref="A1:N1"/>
    <mergeCell ref="A2:L2"/>
    <mergeCell ref="L3:N3"/>
    <mergeCell ref="A4:C4"/>
    <mergeCell ref="D4:D5"/>
    <mergeCell ref="C54:C57"/>
    <mergeCell ref="D54:D57"/>
    <mergeCell ref="E4:O5"/>
    <mergeCell ref="A6:C6"/>
    <mergeCell ref="E6:N6"/>
    <mergeCell ref="B7:C7"/>
    <mergeCell ref="E7:N7"/>
    <mergeCell ref="E8:N8"/>
    <mergeCell ref="C16:C19"/>
  </mergeCells>
  <phoneticPr fontId="2" type="noConversion"/>
  <pageMargins left="0.39370078740157483" right="0.39370078740157483" top="0.39370078740157483" bottom="0.39370078740157483" header="0.39370078740157483" footer="0.39370078740157483"/>
  <pageSetup paperSize="9" scale="56" orientation="portrait" blackAndWhite="1" r:id="rId1"/>
  <headerFooter alignWithMargins="0">
    <oddFooter>&amp;C&amp;P&amp;R남부희망케어센터</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6"/>
  <sheetViews>
    <sheetView view="pageBreakPreview" zoomScaleNormal="100" zoomScaleSheetLayoutView="100" workbookViewId="0">
      <selection activeCell="E4" sqref="E4"/>
    </sheetView>
  </sheetViews>
  <sheetFormatPr defaultRowHeight="13.5"/>
  <cols>
    <col min="1" max="1" width="5.33203125" customWidth="1"/>
    <col min="2" max="2" width="6.5546875" customWidth="1"/>
    <col min="3" max="3" width="9.5546875" customWidth="1"/>
    <col min="4" max="4" width="11.77734375" customWidth="1"/>
    <col min="5" max="5" width="38.88671875" customWidth="1"/>
    <col min="6" max="6" width="9.21875" bestFit="1" customWidth="1"/>
    <col min="7" max="7" width="5.21875" customWidth="1"/>
    <col min="8" max="8" width="4.5546875" customWidth="1"/>
    <col min="9" max="9" width="2.88671875" customWidth="1"/>
    <col min="10" max="10" width="3" customWidth="1"/>
    <col min="11" max="11" width="2.109375" customWidth="1"/>
    <col min="12" max="12" width="5.109375" customWidth="1"/>
    <col min="13" max="13" width="3.44140625" customWidth="1"/>
    <col min="14" max="14" width="12.88671875" customWidth="1"/>
    <col min="15" max="15" width="0" hidden="1" customWidth="1"/>
  </cols>
  <sheetData>
    <row r="1" spans="1:15" ht="39" customHeight="1">
      <c r="A1" s="1426" t="s">
        <v>276</v>
      </c>
      <c r="B1" s="1426"/>
      <c r="C1" s="1426"/>
      <c r="D1" s="1426"/>
      <c r="E1" s="1426"/>
      <c r="F1" s="1426"/>
      <c r="G1" s="1426"/>
      <c r="H1" s="1426"/>
      <c r="I1" s="1426"/>
      <c r="J1" s="1426"/>
      <c r="K1" s="1426"/>
      <c r="L1" s="1426"/>
      <c r="M1" s="1426"/>
      <c r="N1" s="1426"/>
      <c r="O1" s="145"/>
    </row>
    <row r="2" spans="1:15" ht="14.25" customHeight="1">
      <c r="A2" s="146"/>
      <c r="B2" s="147"/>
      <c r="C2" s="147"/>
      <c r="D2" s="147"/>
      <c r="E2" s="147"/>
      <c r="F2" s="147"/>
      <c r="G2" s="147"/>
      <c r="H2" s="147"/>
      <c r="I2" s="147"/>
      <c r="J2" s="147"/>
      <c r="K2" s="147"/>
      <c r="L2" s="148"/>
      <c r="M2" s="149"/>
      <c r="N2" s="149"/>
      <c r="O2" s="145"/>
    </row>
    <row r="3" spans="1:15" ht="19.5" customHeight="1">
      <c r="A3" s="560"/>
      <c r="B3" s="561"/>
      <c r="C3" s="562"/>
      <c r="D3" s="563"/>
      <c r="E3" s="564"/>
      <c r="F3" s="565"/>
      <c r="G3" s="566"/>
      <c r="H3" s="567"/>
      <c r="I3" s="566"/>
      <c r="J3" s="566"/>
      <c r="K3" s="566"/>
      <c r="L3" s="568"/>
      <c r="M3" s="569"/>
      <c r="N3" s="551" t="s">
        <v>135</v>
      </c>
      <c r="O3" s="145"/>
    </row>
    <row r="4" spans="1:15" ht="24.75" customHeight="1">
      <c r="A4" s="1428" t="s">
        <v>118</v>
      </c>
      <c r="B4" s="1428"/>
      <c r="C4" s="1428"/>
      <c r="D4" s="1429" t="s">
        <v>277</v>
      </c>
      <c r="E4" s="1428" t="s">
        <v>80</v>
      </c>
      <c r="F4" s="1428"/>
      <c r="G4" s="1428"/>
      <c r="H4" s="1428"/>
      <c r="I4" s="1428"/>
      <c r="J4" s="1428"/>
      <c r="K4" s="1428"/>
      <c r="L4" s="1428"/>
      <c r="M4" s="1428"/>
      <c r="N4" s="1428"/>
      <c r="O4" s="1428"/>
    </row>
    <row r="5" spans="1:15" ht="24.75" customHeight="1">
      <c r="A5" s="552" t="s">
        <v>16</v>
      </c>
      <c r="B5" s="552" t="s">
        <v>49</v>
      </c>
      <c r="C5" s="552" t="s">
        <v>50</v>
      </c>
      <c r="D5" s="1430"/>
      <c r="E5" s="1428"/>
      <c r="F5" s="1428"/>
      <c r="G5" s="1428"/>
      <c r="H5" s="1428"/>
      <c r="I5" s="1428"/>
      <c r="J5" s="1428"/>
      <c r="K5" s="1428"/>
      <c r="L5" s="1428"/>
      <c r="M5" s="1428"/>
      <c r="N5" s="1428"/>
      <c r="O5" s="1428"/>
    </row>
    <row r="6" spans="1:15" ht="24.75" customHeight="1">
      <c r="A6" s="1473" t="s">
        <v>136</v>
      </c>
      <c r="B6" s="1474"/>
      <c r="C6" s="1475"/>
      <c r="D6" s="570">
        <f>SUM(D7,D75,D78)</f>
        <v>52379900</v>
      </c>
      <c r="E6" s="154"/>
      <c r="F6" s="155"/>
      <c r="G6" s="156"/>
      <c r="H6" s="157"/>
      <c r="I6" s="156"/>
      <c r="J6" s="156"/>
      <c r="K6" s="155"/>
      <c r="L6" s="158"/>
      <c r="M6" s="159"/>
      <c r="N6" s="160"/>
      <c r="O6" s="145"/>
    </row>
    <row r="7" spans="1:15" ht="24.75" customHeight="1">
      <c r="A7" s="150" t="s">
        <v>137</v>
      </c>
      <c r="B7" s="151" t="s">
        <v>138</v>
      </c>
      <c r="C7" s="152"/>
      <c r="D7" s="153">
        <f>SUM(D8)</f>
        <v>52379900</v>
      </c>
      <c r="E7" s="154"/>
      <c r="F7" s="155"/>
      <c r="G7" s="156"/>
      <c r="H7" s="157"/>
      <c r="I7" s="156"/>
      <c r="J7" s="156"/>
      <c r="K7" s="155"/>
      <c r="L7" s="158"/>
      <c r="M7" s="159"/>
      <c r="N7" s="160"/>
      <c r="O7" s="145"/>
    </row>
    <row r="8" spans="1:15" ht="24.75" customHeight="1">
      <c r="A8" s="1476"/>
      <c r="B8" s="161" t="s">
        <v>139</v>
      </c>
      <c r="C8" s="162" t="s">
        <v>140</v>
      </c>
      <c r="D8" s="163">
        <f>SUM(D9,D16,D29,D62,D64)</f>
        <v>52379900</v>
      </c>
      <c r="E8" s="164"/>
      <c r="F8" s="165"/>
      <c r="G8" s="166"/>
      <c r="H8" s="167"/>
      <c r="I8" s="166"/>
      <c r="J8" s="166"/>
      <c r="K8" s="165"/>
      <c r="L8" s="168"/>
      <c r="M8" s="169"/>
      <c r="N8" s="170"/>
      <c r="O8" s="145"/>
    </row>
    <row r="9" spans="1:15" ht="24.75" customHeight="1">
      <c r="A9" s="1477"/>
      <c r="B9" s="1478"/>
      <c r="C9" s="161" t="s">
        <v>141</v>
      </c>
      <c r="D9" s="171">
        <f>SUM(N10)</f>
        <v>19284000</v>
      </c>
      <c r="E9" s="164"/>
      <c r="F9" s="165"/>
      <c r="G9" s="172"/>
      <c r="H9" s="167"/>
      <c r="I9" s="166"/>
      <c r="J9" s="172"/>
      <c r="K9" s="165"/>
      <c r="L9" s="168"/>
      <c r="M9" s="169"/>
      <c r="N9" s="173"/>
      <c r="O9" s="145"/>
    </row>
    <row r="10" spans="1:15" ht="23.25" customHeight="1">
      <c r="A10" s="1477"/>
      <c r="B10" s="1479"/>
      <c r="C10" s="1465"/>
      <c r="D10" s="1467"/>
      <c r="E10" s="174" t="s">
        <v>142</v>
      </c>
      <c r="F10" s="175"/>
      <c r="G10" s="175"/>
      <c r="H10" s="176"/>
      <c r="I10" s="177"/>
      <c r="J10" s="175"/>
      <c r="K10" s="178"/>
      <c r="L10" s="179"/>
      <c r="M10" s="179"/>
      <c r="N10" s="180">
        <f>SUM(N11:N15)</f>
        <v>19284000</v>
      </c>
      <c r="O10" s="145"/>
    </row>
    <row r="11" spans="1:15" ht="23.25" customHeight="1">
      <c r="A11" s="1477"/>
      <c r="B11" s="1479"/>
      <c r="C11" s="1466"/>
      <c r="D11" s="1468"/>
      <c r="E11" s="181" t="s">
        <v>252</v>
      </c>
      <c r="F11" s="175">
        <v>2098000</v>
      </c>
      <c r="G11" s="182" t="s">
        <v>94</v>
      </c>
      <c r="H11" s="183">
        <v>1</v>
      </c>
      <c r="I11" s="184"/>
      <c r="J11" s="182" t="s">
        <v>94</v>
      </c>
      <c r="K11" s="178"/>
      <c r="L11" s="179">
        <v>3</v>
      </c>
      <c r="M11" s="179" t="s">
        <v>95</v>
      </c>
      <c r="N11" s="185">
        <f>SUM(F11*H11*L11)</f>
        <v>6294000</v>
      </c>
      <c r="O11" s="145"/>
    </row>
    <row r="12" spans="1:15" ht="23.25" customHeight="1">
      <c r="A12" s="1477"/>
      <c r="B12" s="1479"/>
      <c r="C12" s="1466"/>
      <c r="D12" s="1468"/>
      <c r="E12" s="181" t="s">
        <v>253</v>
      </c>
      <c r="F12" s="175">
        <v>1281000</v>
      </c>
      <c r="G12" s="182" t="s">
        <v>94</v>
      </c>
      <c r="H12" s="183">
        <v>1</v>
      </c>
      <c r="I12" s="184"/>
      <c r="J12" s="182" t="s">
        <v>94</v>
      </c>
      <c r="K12" s="178"/>
      <c r="L12" s="179">
        <v>3</v>
      </c>
      <c r="M12" s="179" t="s">
        <v>95</v>
      </c>
      <c r="N12" s="185">
        <f>SUM(F12*H12*L12)</f>
        <v>3843000</v>
      </c>
      <c r="O12" s="145"/>
    </row>
    <row r="13" spans="1:15" ht="23.25" customHeight="1">
      <c r="A13" s="1477"/>
      <c r="B13" s="1479"/>
      <c r="C13" s="1466"/>
      <c r="D13" s="1468"/>
      <c r="E13" s="181" t="s">
        <v>254</v>
      </c>
      <c r="F13" s="175">
        <v>1041000</v>
      </c>
      <c r="G13" s="182" t="s">
        <v>94</v>
      </c>
      <c r="H13" s="183">
        <v>1</v>
      </c>
      <c r="I13" s="184"/>
      <c r="J13" s="182" t="s">
        <v>94</v>
      </c>
      <c r="K13" s="178"/>
      <c r="L13" s="179">
        <v>3</v>
      </c>
      <c r="M13" s="179" t="s">
        <v>95</v>
      </c>
      <c r="N13" s="185">
        <f>SUM(F13*H13*L13)</f>
        <v>3123000</v>
      </c>
      <c r="O13" s="145"/>
    </row>
    <row r="14" spans="1:15" ht="23.25" customHeight="1">
      <c r="A14" s="1477"/>
      <c r="B14" s="1479"/>
      <c r="C14" s="1466"/>
      <c r="D14" s="1468"/>
      <c r="E14" s="186" t="s">
        <v>255</v>
      </c>
      <c r="F14" s="175">
        <v>994000</v>
      </c>
      <c r="G14" s="182" t="s">
        <v>94</v>
      </c>
      <c r="H14" s="183">
        <v>1</v>
      </c>
      <c r="I14" s="184"/>
      <c r="J14" s="182" t="s">
        <v>94</v>
      </c>
      <c r="K14" s="182"/>
      <c r="L14" s="179">
        <v>3</v>
      </c>
      <c r="M14" s="179" t="s">
        <v>95</v>
      </c>
      <c r="N14" s="185">
        <f>SUM(F14*H14*L14)</f>
        <v>2982000</v>
      </c>
      <c r="O14" s="145"/>
    </row>
    <row r="15" spans="1:15" ht="23.25" customHeight="1">
      <c r="A15" s="1477"/>
      <c r="B15" s="1479"/>
      <c r="C15" s="1466"/>
      <c r="D15" s="1468"/>
      <c r="E15" s="187" t="s">
        <v>256</v>
      </c>
      <c r="F15" s="175">
        <v>1014000</v>
      </c>
      <c r="G15" s="182" t="s">
        <v>94</v>
      </c>
      <c r="H15" s="183">
        <v>1</v>
      </c>
      <c r="I15" s="184"/>
      <c r="J15" s="182" t="s">
        <v>94</v>
      </c>
      <c r="K15" s="182"/>
      <c r="L15" s="179">
        <v>3</v>
      </c>
      <c r="M15" s="179" t="s">
        <v>95</v>
      </c>
      <c r="N15" s="185">
        <f>SUM(F15*H15*L15)</f>
        <v>3042000</v>
      </c>
      <c r="O15" s="145"/>
    </row>
    <row r="16" spans="1:15" ht="23.25" customHeight="1">
      <c r="A16" s="1477"/>
      <c r="B16" s="1479"/>
      <c r="C16" s="161" t="s">
        <v>143</v>
      </c>
      <c r="D16" s="171">
        <f>SUM(N17+N23)</f>
        <v>11406900</v>
      </c>
      <c r="E16" s="164"/>
      <c r="F16" s="172"/>
      <c r="G16" s="172"/>
      <c r="H16" s="167"/>
      <c r="I16" s="166"/>
      <c r="J16" s="172"/>
      <c r="K16" s="165"/>
      <c r="L16" s="169"/>
      <c r="M16" s="169"/>
      <c r="N16" s="188"/>
      <c r="O16" s="145"/>
    </row>
    <row r="17" spans="1:15" ht="23.25" customHeight="1">
      <c r="A17" s="1477"/>
      <c r="B17" s="1479"/>
      <c r="C17" s="1465"/>
      <c r="D17" s="1467"/>
      <c r="E17" s="189" t="s">
        <v>257</v>
      </c>
      <c r="F17" s="190"/>
      <c r="G17" s="190"/>
      <c r="H17" s="176"/>
      <c r="I17" s="177"/>
      <c r="J17" s="175"/>
      <c r="K17" s="178"/>
      <c r="L17" s="179"/>
      <c r="M17" s="179"/>
      <c r="N17" s="191">
        <f>SUM(N18:N22)</f>
        <v>6428000</v>
      </c>
      <c r="O17" s="145"/>
    </row>
    <row r="18" spans="1:15" ht="23.25" customHeight="1">
      <c r="A18" s="1477"/>
      <c r="B18" s="1479"/>
      <c r="C18" s="1466"/>
      <c r="D18" s="1468"/>
      <c r="E18" s="181" t="s">
        <v>169</v>
      </c>
      <c r="F18" s="175">
        <v>2098000</v>
      </c>
      <c r="G18" s="182" t="s">
        <v>94</v>
      </c>
      <c r="H18" s="176">
        <v>1</v>
      </c>
      <c r="I18" s="184"/>
      <c r="J18" s="182" t="s">
        <v>94</v>
      </c>
      <c r="K18" s="178"/>
      <c r="L18" s="192">
        <v>1</v>
      </c>
      <c r="M18" s="179" t="s">
        <v>95</v>
      </c>
      <c r="N18" s="185">
        <f>SUM(F18*H18*L18)</f>
        <v>2098000</v>
      </c>
      <c r="O18" s="145"/>
    </row>
    <row r="19" spans="1:15" ht="23.25" customHeight="1">
      <c r="A19" s="1477"/>
      <c r="B19" s="1479"/>
      <c r="C19" s="1466"/>
      <c r="D19" s="1468"/>
      <c r="E19" s="181" t="s">
        <v>258</v>
      </c>
      <c r="F19" s="175">
        <v>1281000</v>
      </c>
      <c r="G19" s="182" t="s">
        <v>94</v>
      </c>
      <c r="H19" s="176">
        <v>1</v>
      </c>
      <c r="I19" s="184"/>
      <c r="J19" s="182" t="s">
        <v>94</v>
      </c>
      <c r="K19" s="178"/>
      <c r="L19" s="192">
        <v>1</v>
      </c>
      <c r="M19" s="179" t="s">
        <v>95</v>
      </c>
      <c r="N19" s="185">
        <f>SUM(F19*H19*L19)</f>
        <v>1281000</v>
      </c>
      <c r="O19" s="145"/>
    </row>
    <row r="20" spans="1:15" ht="23.25" customHeight="1">
      <c r="A20" s="193"/>
      <c r="B20" s="194"/>
      <c r="C20" s="1466"/>
      <c r="D20" s="1468"/>
      <c r="E20" s="181" t="s">
        <v>259</v>
      </c>
      <c r="F20" s="175">
        <v>1041000</v>
      </c>
      <c r="G20" s="182" t="s">
        <v>94</v>
      </c>
      <c r="H20" s="176">
        <v>1</v>
      </c>
      <c r="I20" s="195"/>
      <c r="J20" s="182" t="s">
        <v>94</v>
      </c>
      <c r="K20" s="182"/>
      <c r="L20" s="192">
        <v>1</v>
      </c>
      <c r="M20" s="179" t="s">
        <v>95</v>
      </c>
      <c r="N20" s="185">
        <f>SUM(F20*H20*L20)</f>
        <v>1041000</v>
      </c>
      <c r="O20" s="145"/>
    </row>
    <row r="21" spans="1:15" ht="23.25" customHeight="1">
      <c r="A21" s="193"/>
      <c r="B21" s="194"/>
      <c r="C21" s="1466"/>
      <c r="D21" s="1468"/>
      <c r="E21" s="186" t="s">
        <v>255</v>
      </c>
      <c r="F21" s="175">
        <v>994000</v>
      </c>
      <c r="G21" s="182" t="s">
        <v>94</v>
      </c>
      <c r="H21" s="176">
        <v>1</v>
      </c>
      <c r="I21" s="195"/>
      <c r="J21" s="182" t="s">
        <v>94</v>
      </c>
      <c r="K21" s="178"/>
      <c r="L21" s="192">
        <v>1</v>
      </c>
      <c r="M21" s="179" t="s">
        <v>95</v>
      </c>
      <c r="N21" s="185">
        <f>SUM(F21*H21*L21)</f>
        <v>994000</v>
      </c>
      <c r="O21" s="145"/>
    </row>
    <row r="22" spans="1:15" ht="23.25" customHeight="1">
      <c r="A22" s="193"/>
      <c r="B22" s="194"/>
      <c r="C22" s="1466"/>
      <c r="D22" s="1468"/>
      <c r="E22" s="187" t="s">
        <v>256</v>
      </c>
      <c r="F22" s="175">
        <v>1014000</v>
      </c>
      <c r="G22" s="182" t="s">
        <v>94</v>
      </c>
      <c r="H22" s="176">
        <v>1</v>
      </c>
      <c r="I22" s="195"/>
      <c r="J22" s="182" t="s">
        <v>94</v>
      </c>
      <c r="K22" s="182"/>
      <c r="L22" s="192">
        <v>1</v>
      </c>
      <c r="M22" s="179" t="s">
        <v>95</v>
      </c>
      <c r="N22" s="185">
        <f>SUM(F22*H22*L22)</f>
        <v>1014000</v>
      </c>
      <c r="O22" s="145"/>
    </row>
    <row r="23" spans="1:15" ht="23.25" customHeight="1">
      <c r="A23" s="193"/>
      <c r="B23" s="194"/>
      <c r="C23" s="196"/>
      <c r="D23" s="197"/>
      <c r="E23" s="174" t="s">
        <v>260</v>
      </c>
      <c r="F23" s="175"/>
      <c r="G23" s="177"/>
      <c r="H23" s="176"/>
      <c r="I23" s="177"/>
      <c r="J23" s="175"/>
      <c r="K23" s="178"/>
      <c r="L23" s="179"/>
      <c r="M23" s="179"/>
      <c r="N23" s="191">
        <f>SUM(N24:N28)</f>
        <v>4978900</v>
      </c>
      <c r="O23" s="145"/>
    </row>
    <row r="24" spans="1:15" ht="23.25" customHeight="1">
      <c r="A24" s="193"/>
      <c r="B24" s="194"/>
      <c r="C24" s="196"/>
      <c r="D24" s="197"/>
      <c r="E24" s="181" t="s">
        <v>169</v>
      </c>
      <c r="F24" s="175">
        <v>2098000</v>
      </c>
      <c r="G24" s="182" t="s">
        <v>94</v>
      </c>
      <c r="H24" s="176">
        <v>1</v>
      </c>
      <c r="I24" s="184"/>
      <c r="J24" s="182" t="s">
        <v>94</v>
      </c>
      <c r="K24" s="178"/>
      <c r="L24" s="192">
        <v>1</v>
      </c>
      <c r="M24" s="179" t="s">
        <v>95</v>
      </c>
      <c r="N24" s="185">
        <f>SUM(F24*H24*L24)</f>
        <v>2098000</v>
      </c>
      <c r="O24" s="145"/>
    </row>
    <row r="25" spans="1:15" ht="23.25" customHeight="1">
      <c r="A25" s="193"/>
      <c r="B25" s="194"/>
      <c r="C25" s="196"/>
      <c r="D25" s="197"/>
      <c r="E25" s="181" t="s">
        <v>261</v>
      </c>
      <c r="F25" s="175">
        <v>1281000</v>
      </c>
      <c r="G25" s="182" t="s">
        <v>94</v>
      </c>
      <c r="H25" s="176">
        <v>0.7</v>
      </c>
      <c r="I25" s="184"/>
      <c r="J25" s="182" t="s">
        <v>94</v>
      </c>
      <c r="K25" s="178"/>
      <c r="L25" s="192">
        <v>1</v>
      </c>
      <c r="M25" s="179" t="s">
        <v>95</v>
      </c>
      <c r="N25" s="185">
        <f>SUM(F25*H25*L25)</f>
        <v>896700</v>
      </c>
      <c r="O25" s="145"/>
    </row>
    <row r="26" spans="1:15" ht="23.25" customHeight="1">
      <c r="A26" s="193"/>
      <c r="B26" s="194"/>
      <c r="C26" s="196"/>
      <c r="D26" s="197"/>
      <c r="E26" s="181" t="s">
        <v>259</v>
      </c>
      <c r="F26" s="175">
        <v>1041000</v>
      </c>
      <c r="G26" s="182" t="s">
        <v>94</v>
      </c>
      <c r="H26" s="176">
        <v>0.7</v>
      </c>
      <c r="I26" s="184"/>
      <c r="J26" s="182" t="s">
        <v>94</v>
      </c>
      <c r="K26" s="178"/>
      <c r="L26" s="192">
        <v>1</v>
      </c>
      <c r="M26" s="179" t="s">
        <v>95</v>
      </c>
      <c r="N26" s="185">
        <f>SUM(F26*H26*L26)</f>
        <v>728700</v>
      </c>
      <c r="O26" s="145"/>
    </row>
    <row r="27" spans="1:15" ht="23.25" customHeight="1">
      <c r="A27" s="193"/>
      <c r="B27" s="194"/>
      <c r="C27" s="196"/>
      <c r="D27" s="197"/>
      <c r="E27" s="186" t="s">
        <v>255</v>
      </c>
      <c r="F27" s="175">
        <v>994000</v>
      </c>
      <c r="G27" s="182" t="s">
        <v>94</v>
      </c>
      <c r="H27" s="176">
        <v>0.6</v>
      </c>
      <c r="I27" s="184"/>
      <c r="J27" s="182" t="s">
        <v>94</v>
      </c>
      <c r="K27" s="178"/>
      <c r="L27" s="192">
        <v>1</v>
      </c>
      <c r="M27" s="179" t="s">
        <v>95</v>
      </c>
      <c r="N27" s="185">
        <f>SUM(F27*H27*L27)</f>
        <v>596400</v>
      </c>
      <c r="O27" s="145"/>
    </row>
    <row r="28" spans="1:15" ht="23.25" customHeight="1">
      <c r="A28" s="193"/>
      <c r="B28" s="194"/>
      <c r="C28" s="196"/>
      <c r="D28" s="197"/>
      <c r="E28" s="187" t="s">
        <v>262</v>
      </c>
      <c r="F28" s="175">
        <v>1014000</v>
      </c>
      <c r="G28" s="182" t="s">
        <v>94</v>
      </c>
      <c r="H28" s="176">
        <v>0.65</v>
      </c>
      <c r="I28" s="184"/>
      <c r="J28" s="182" t="s">
        <v>94</v>
      </c>
      <c r="K28" s="178"/>
      <c r="L28" s="192">
        <v>1</v>
      </c>
      <c r="M28" s="179" t="s">
        <v>95</v>
      </c>
      <c r="N28" s="185">
        <f>SUM(F28*H28*L28)</f>
        <v>659100</v>
      </c>
      <c r="O28" s="145"/>
    </row>
    <row r="29" spans="1:15" ht="23.25" customHeight="1">
      <c r="A29" s="193"/>
      <c r="B29" s="194"/>
      <c r="C29" s="161" t="s">
        <v>144</v>
      </c>
      <c r="D29" s="198">
        <f>SUM(N30,N36,N42,N45,N47,N49,N53,N55,N57,N60)</f>
        <v>13962400</v>
      </c>
      <c r="E29" s="164"/>
      <c r="F29" s="172"/>
      <c r="G29" s="166"/>
      <c r="H29" s="167"/>
      <c r="I29" s="166"/>
      <c r="J29" s="172"/>
      <c r="K29" s="165"/>
      <c r="L29" s="169"/>
      <c r="M29" s="169"/>
      <c r="N29" s="199"/>
      <c r="O29" s="145"/>
    </row>
    <row r="30" spans="1:15" ht="23.25" customHeight="1">
      <c r="A30" s="193"/>
      <c r="B30" s="194"/>
      <c r="C30" s="200"/>
      <c r="D30" s="201"/>
      <c r="E30" s="189" t="s">
        <v>263</v>
      </c>
      <c r="F30" s="190"/>
      <c r="G30" s="202"/>
      <c r="H30" s="203"/>
      <c r="I30" s="202"/>
      <c r="J30" s="190"/>
      <c r="K30" s="204"/>
      <c r="L30" s="179"/>
      <c r="M30" s="179"/>
      <c r="N30" s="191">
        <f>SUM(N31:N35)</f>
        <v>1928400</v>
      </c>
      <c r="O30" s="145"/>
    </row>
    <row r="31" spans="1:15" ht="23.25" customHeight="1">
      <c r="A31" s="193"/>
      <c r="B31" s="194"/>
      <c r="C31" s="200"/>
      <c r="D31" s="201"/>
      <c r="E31" s="181" t="s">
        <v>264</v>
      </c>
      <c r="F31" s="175">
        <v>2098000</v>
      </c>
      <c r="G31" s="182" t="s">
        <v>94</v>
      </c>
      <c r="H31" s="176">
        <v>0.1</v>
      </c>
      <c r="I31" s="184"/>
      <c r="J31" s="182" t="s">
        <v>94</v>
      </c>
      <c r="K31" s="178"/>
      <c r="L31" s="179">
        <v>3</v>
      </c>
      <c r="M31" s="179" t="s">
        <v>95</v>
      </c>
      <c r="N31" s="185">
        <f>SUM(F31*H31*L31)</f>
        <v>629400</v>
      </c>
      <c r="O31" s="145"/>
    </row>
    <row r="32" spans="1:15" ht="23.25" customHeight="1">
      <c r="A32" s="193"/>
      <c r="B32" s="194"/>
      <c r="C32" s="200"/>
      <c r="D32" s="201"/>
      <c r="E32" s="181" t="s">
        <v>258</v>
      </c>
      <c r="F32" s="175">
        <v>1281000</v>
      </c>
      <c r="G32" s="182" t="s">
        <v>94</v>
      </c>
      <c r="H32" s="176">
        <v>0.1</v>
      </c>
      <c r="I32" s="184"/>
      <c r="J32" s="182" t="s">
        <v>94</v>
      </c>
      <c r="K32" s="178"/>
      <c r="L32" s="179">
        <v>3</v>
      </c>
      <c r="M32" s="179" t="s">
        <v>95</v>
      </c>
      <c r="N32" s="185">
        <f>SUM(F32*H32*L32)</f>
        <v>384300</v>
      </c>
      <c r="O32" s="145"/>
    </row>
    <row r="33" spans="1:15" ht="23.25" customHeight="1">
      <c r="A33" s="193"/>
      <c r="B33" s="194"/>
      <c r="C33" s="200"/>
      <c r="D33" s="201"/>
      <c r="E33" s="181" t="s">
        <v>254</v>
      </c>
      <c r="F33" s="175">
        <v>1041000</v>
      </c>
      <c r="G33" s="182" t="s">
        <v>94</v>
      </c>
      <c r="H33" s="176">
        <v>0.1</v>
      </c>
      <c r="I33" s="184"/>
      <c r="J33" s="182" t="s">
        <v>94</v>
      </c>
      <c r="K33" s="178"/>
      <c r="L33" s="179">
        <v>3</v>
      </c>
      <c r="M33" s="179" t="s">
        <v>95</v>
      </c>
      <c r="N33" s="185">
        <f>SUM(F33*H33*L33)</f>
        <v>312300</v>
      </c>
      <c r="O33" s="145"/>
    </row>
    <row r="34" spans="1:15" ht="23.25" customHeight="1">
      <c r="A34" s="193"/>
      <c r="B34" s="194"/>
      <c r="C34" s="200"/>
      <c r="D34" s="201"/>
      <c r="E34" s="186" t="s">
        <v>265</v>
      </c>
      <c r="F34" s="175">
        <v>994000</v>
      </c>
      <c r="G34" s="182" t="s">
        <v>94</v>
      </c>
      <c r="H34" s="176">
        <v>0.1</v>
      </c>
      <c r="I34" s="184"/>
      <c r="J34" s="182" t="s">
        <v>94</v>
      </c>
      <c r="K34" s="182"/>
      <c r="L34" s="179">
        <v>3</v>
      </c>
      <c r="M34" s="179" t="s">
        <v>95</v>
      </c>
      <c r="N34" s="185">
        <f>SUM(F34*H34*L34)</f>
        <v>298200</v>
      </c>
      <c r="O34" s="145"/>
    </row>
    <row r="35" spans="1:15" ht="23.25" customHeight="1">
      <c r="A35" s="193"/>
      <c r="B35" s="194"/>
      <c r="C35" s="200"/>
      <c r="D35" s="201"/>
      <c r="E35" s="187" t="s">
        <v>266</v>
      </c>
      <c r="F35" s="175">
        <v>1014000</v>
      </c>
      <c r="G35" s="182" t="s">
        <v>94</v>
      </c>
      <c r="H35" s="176">
        <v>0.1</v>
      </c>
      <c r="I35" s="184"/>
      <c r="J35" s="182" t="s">
        <v>94</v>
      </c>
      <c r="K35" s="178"/>
      <c r="L35" s="179">
        <v>3</v>
      </c>
      <c r="M35" s="179" t="s">
        <v>95</v>
      </c>
      <c r="N35" s="185">
        <f>SUM(F35*H35*L35)</f>
        <v>304200</v>
      </c>
      <c r="O35" s="145"/>
    </row>
    <row r="36" spans="1:15" ht="23.25" customHeight="1">
      <c r="A36" s="193"/>
      <c r="B36" s="194"/>
      <c r="C36" s="200"/>
      <c r="D36" s="201"/>
      <c r="E36" s="174" t="s">
        <v>267</v>
      </c>
      <c r="F36" s="175"/>
      <c r="G36" s="177"/>
      <c r="H36" s="176"/>
      <c r="I36" s="177"/>
      <c r="J36" s="175"/>
      <c r="K36" s="178"/>
      <c r="L36" s="179"/>
      <c r="M36" s="179"/>
      <c r="N36" s="191">
        <f>SUM(N37:N41)</f>
        <v>3214000</v>
      </c>
      <c r="O36" s="145"/>
    </row>
    <row r="37" spans="1:15" ht="23.25" customHeight="1">
      <c r="A37" s="193"/>
      <c r="B37" s="194"/>
      <c r="C37" s="200"/>
      <c r="D37" s="201"/>
      <c r="E37" s="181" t="s">
        <v>264</v>
      </c>
      <c r="F37" s="175">
        <v>2098000</v>
      </c>
      <c r="G37" s="182" t="s">
        <v>94</v>
      </c>
      <c r="H37" s="176">
        <v>0.5</v>
      </c>
      <c r="I37" s="184"/>
      <c r="J37" s="182" t="s">
        <v>94</v>
      </c>
      <c r="K37" s="178"/>
      <c r="L37" s="179">
        <v>1</v>
      </c>
      <c r="M37" s="179" t="s">
        <v>95</v>
      </c>
      <c r="N37" s="185">
        <f>SUM(F37*H37*L37)</f>
        <v>1049000</v>
      </c>
      <c r="O37" s="145"/>
    </row>
    <row r="38" spans="1:15" ht="23.25" customHeight="1">
      <c r="A38" s="193"/>
      <c r="B38" s="194"/>
      <c r="C38" s="200"/>
      <c r="D38" s="201"/>
      <c r="E38" s="181" t="s">
        <v>268</v>
      </c>
      <c r="F38" s="175">
        <v>1281000</v>
      </c>
      <c r="G38" s="182" t="s">
        <v>94</v>
      </c>
      <c r="H38" s="176">
        <v>0.5</v>
      </c>
      <c r="I38" s="184"/>
      <c r="J38" s="182" t="s">
        <v>94</v>
      </c>
      <c r="K38" s="178"/>
      <c r="L38" s="179">
        <v>1</v>
      </c>
      <c r="M38" s="179" t="s">
        <v>95</v>
      </c>
      <c r="N38" s="185">
        <f>SUM(F38*H38*L38)</f>
        <v>640500</v>
      </c>
      <c r="O38" s="145"/>
    </row>
    <row r="39" spans="1:15" ht="23.25" customHeight="1">
      <c r="A39" s="193"/>
      <c r="B39" s="194"/>
      <c r="C39" s="200"/>
      <c r="D39" s="201"/>
      <c r="E39" s="181" t="s">
        <v>254</v>
      </c>
      <c r="F39" s="175">
        <v>1041000</v>
      </c>
      <c r="G39" s="182" t="s">
        <v>94</v>
      </c>
      <c r="H39" s="176">
        <v>0.5</v>
      </c>
      <c r="I39" s="184"/>
      <c r="J39" s="182" t="s">
        <v>94</v>
      </c>
      <c r="K39" s="178"/>
      <c r="L39" s="179">
        <v>1</v>
      </c>
      <c r="M39" s="179" t="s">
        <v>95</v>
      </c>
      <c r="N39" s="185">
        <f>SUM(F39*H39*L39)</f>
        <v>520500</v>
      </c>
      <c r="O39" s="145"/>
    </row>
    <row r="40" spans="1:15" ht="23.25" customHeight="1">
      <c r="A40" s="193"/>
      <c r="B40" s="194"/>
      <c r="C40" s="200"/>
      <c r="D40" s="201"/>
      <c r="E40" s="186" t="s">
        <v>265</v>
      </c>
      <c r="F40" s="175">
        <v>994000</v>
      </c>
      <c r="G40" s="182" t="s">
        <v>94</v>
      </c>
      <c r="H40" s="176">
        <v>0.5</v>
      </c>
      <c r="I40" s="184"/>
      <c r="J40" s="182" t="s">
        <v>94</v>
      </c>
      <c r="K40" s="182"/>
      <c r="L40" s="179">
        <v>1</v>
      </c>
      <c r="M40" s="179" t="s">
        <v>95</v>
      </c>
      <c r="N40" s="185">
        <f>SUM(F40*H40*L40)</f>
        <v>497000</v>
      </c>
      <c r="O40" s="145"/>
    </row>
    <row r="41" spans="1:15" ht="23.25" customHeight="1">
      <c r="A41" s="193"/>
      <c r="B41" s="194"/>
      <c r="C41" s="200"/>
      <c r="D41" s="201"/>
      <c r="E41" s="187" t="s">
        <v>262</v>
      </c>
      <c r="F41" s="175">
        <v>1014000</v>
      </c>
      <c r="G41" s="182" t="s">
        <v>94</v>
      </c>
      <c r="H41" s="176">
        <v>0.5</v>
      </c>
      <c r="I41" s="184"/>
      <c r="J41" s="182" t="s">
        <v>94</v>
      </c>
      <c r="K41" s="178"/>
      <c r="L41" s="179">
        <v>1</v>
      </c>
      <c r="M41" s="179" t="s">
        <v>95</v>
      </c>
      <c r="N41" s="185">
        <f>SUM(F41*H41*L41)</f>
        <v>507000</v>
      </c>
      <c r="O41" s="145"/>
    </row>
    <row r="42" spans="1:15" ht="23.25" customHeight="1">
      <c r="A42" s="193"/>
      <c r="B42" s="194"/>
      <c r="C42" s="200"/>
      <c r="D42" s="201"/>
      <c r="E42" s="174" t="s">
        <v>145</v>
      </c>
      <c r="F42" s="175"/>
      <c r="G42" s="177"/>
      <c r="H42" s="176"/>
      <c r="I42" s="177"/>
      <c r="J42" s="175"/>
      <c r="K42" s="178"/>
      <c r="L42" s="179"/>
      <c r="M42" s="179"/>
      <c r="N42" s="191">
        <f>SUM(N43:N44)</f>
        <v>2190000</v>
      </c>
      <c r="O42" s="145"/>
    </row>
    <row r="43" spans="1:15" ht="23.25" customHeight="1">
      <c r="A43" s="193"/>
      <c r="B43" s="194"/>
      <c r="C43" s="200"/>
      <c r="D43" s="201"/>
      <c r="E43" s="174" t="s">
        <v>146</v>
      </c>
      <c r="F43" s="175">
        <v>190000</v>
      </c>
      <c r="G43" s="182" t="s">
        <v>94</v>
      </c>
      <c r="H43" s="205">
        <v>1</v>
      </c>
      <c r="I43" s="184"/>
      <c r="J43" s="182" t="s">
        <v>94</v>
      </c>
      <c r="K43" s="178"/>
      <c r="L43" s="179">
        <v>3</v>
      </c>
      <c r="M43" s="179" t="s">
        <v>95</v>
      </c>
      <c r="N43" s="185">
        <f>SUM(F43*H43*L43)</f>
        <v>570000</v>
      </c>
      <c r="O43" s="145"/>
    </row>
    <row r="44" spans="1:15" ht="23.25" customHeight="1">
      <c r="A44" s="193"/>
      <c r="B44" s="194"/>
      <c r="C44" s="200"/>
      <c r="D44" s="201"/>
      <c r="E44" s="174" t="s">
        <v>269</v>
      </c>
      <c r="F44" s="175">
        <v>135000</v>
      </c>
      <c r="G44" s="182" t="s">
        <v>94</v>
      </c>
      <c r="H44" s="205">
        <v>4</v>
      </c>
      <c r="I44" s="184"/>
      <c r="J44" s="182" t="s">
        <v>94</v>
      </c>
      <c r="K44" s="178"/>
      <c r="L44" s="179">
        <v>3</v>
      </c>
      <c r="M44" s="179" t="s">
        <v>95</v>
      </c>
      <c r="N44" s="185">
        <f>SUM(F44*H44*L44)</f>
        <v>1620000</v>
      </c>
      <c r="O44" s="145"/>
    </row>
    <row r="45" spans="1:15" ht="23.25" customHeight="1">
      <c r="A45" s="193"/>
      <c r="B45" s="194"/>
      <c r="C45" s="200"/>
      <c r="D45" s="201"/>
      <c r="E45" s="174" t="s">
        <v>147</v>
      </c>
      <c r="F45" s="175"/>
      <c r="G45" s="182"/>
      <c r="H45" s="205"/>
      <c r="I45" s="184"/>
      <c r="J45" s="182"/>
      <c r="K45" s="178"/>
      <c r="L45" s="179"/>
      <c r="M45" s="179"/>
      <c r="N45" s="206">
        <f>SUM(N46)</f>
        <v>450000</v>
      </c>
      <c r="O45" s="145"/>
    </row>
    <row r="46" spans="1:15" ht="23.25" customHeight="1">
      <c r="A46" s="193"/>
      <c r="B46" s="194"/>
      <c r="C46" s="200"/>
      <c r="D46" s="201"/>
      <c r="E46" s="207" t="s">
        <v>270</v>
      </c>
      <c r="F46" s="175">
        <v>30000</v>
      </c>
      <c r="G46" s="182" t="s">
        <v>94</v>
      </c>
      <c r="H46" s="205">
        <v>5</v>
      </c>
      <c r="I46" s="184"/>
      <c r="J46" s="182" t="s">
        <v>94</v>
      </c>
      <c r="K46" s="178"/>
      <c r="L46" s="179">
        <v>3</v>
      </c>
      <c r="M46" s="179" t="s">
        <v>95</v>
      </c>
      <c r="N46" s="185">
        <f>SUM(F46*H46*L46)</f>
        <v>450000</v>
      </c>
      <c r="O46" s="145"/>
    </row>
    <row r="47" spans="1:15" ht="23.25" customHeight="1">
      <c r="A47" s="193"/>
      <c r="B47" s="194"/>
      <c r="C47" s="200"/>
      <c r="D47" s="201"/>
      <c r="E47" s="174" t="s">
        <v>149</v>
      </c>
      <c r="F47" s="175"/>
      <c r="G47" s="182"/>
      <c r="H47" s="205"/>
      <c r="I47" s="182"/>
      <c r="J47" s="175"/>
      <c r="K47" s="178"/>
      <c r="L47" s="179"/>
      <c r="M47" s="179"/>
      <c r="N47" s="206">
        <f>SUM(N48)</f>
        <v>450000</v>
      </c>
      <c r="O47" s="145"/>
    </row>
    <row r="48" spans="1:15" ht="23.25" customHeight="1">
      <c r="A48" s="193"/>
      <c r="B48" s="194"/>
      <c r="C48" s="200"/>
      <c r="D48" s="201"/>
      <c r="E48" s="207" t="s">
        <v>270</v>
      </c>
      <c r="F48" s="175">
        <v>30000</v>
      </c>
      <c r="G48" s="182" t="s">
        <v>94</v>
      </c>
      <c r="H48" s="205">
        <v>5</v>
      </c>
      <c r="I48" s="184"/>
      <c r="J48" s="182" t="s">
        <v>94</v>
      </c>
      <c r="K48" s="178"/>
      <c r="L48" s="179">
        <v>3</v>
      </c>
      <c r="M48" s="179" t="s">
        <v>95</v>
      </c>
      <c r="N48" s="185">
        <f>SUM(F48*H48*L48)</f>
        <v>450000</v>
      </c>
      <c r="O48" s="145"/>
    </row>
    <row r="49" spans="1:15" ht="23.25" customHeight="1">
      <c r="A49" s="193"/>
      <c r="B49" s="194"/>
      <c r="C49" s="200"/>
      <c r="D49" s="201"/>
      <c r="E49" s="174" t="s">
        <v>150</v>
      </c>
      <c r="F49" s="175"/>
      <c r="G49" s="182"/>
      <c r="H49" s="205"/>
      <c r="I49" s="184"/>
      <c r="J49" s="182"/>
      <c r="K49" s="178"/>
      <c r="L49" s="179"/>
      <c r="M49" s="179"/>
      <c r="N49" s="206">
        <f>SUM(N50:N52)</f>
        <v>330000</v>
      </c>
      <c r="O49" s="145"/>
    </row>
    <row r="50" spans="1:15" ht="23.25" customHeight="1">
      <c r="A50" s="193"/>
      <c r="B50" s="194"/>
      <c r="C50" s="200"/>
      <c r="D50" s="201"/>
      <c r="E50" s="174" t="s">
        <v>151</v>
      </c>
      <c r="F50" s="175">
        <v>30000</v>
      </c>
      <c r="G50" s="182" t="s">
        <v>94</v>
      </c>
      <c r="H50" s="205">
        <v>1</v>
      </c>
      <c r="I50" s="184"/>
      <c r="J50" s="182" t="s">
        <v>94</v>
      </c>
      <c r="K50" s="178"/>
      <c r="L50" s="179">
        <v>3</v>
      </c>
      <c r="M50" s="179" t="s">
        <v>95</v>
      </c>
      <c r="N50" s="185">
        <f>SUM(F50*H50*L50)</f>
        <v>90000</v>
      </c>
      <c r="O50" s="145"/>
    </row>
    <row r="51" spans="1:15" ht="23.25" customHeight="1">
      <c r="A51" s="193"/>
      <c r="B51" s="194"/>
      <c r="C51" s="200"/>
      <c r="D51" s="201"/>
      <c r="E51" s="174" t="s">
        <v>152</v>
      </c>
      <c r="F51" s="175">
        <v>20000</v>
      </c>
      <c r="G51" s="182" t="s">
        <v>94</v>
      </c>
      <c r="H51" s="205">
        <v>2</v>
      </c>
      <c r="I51" s="184"/>
      <c r="J51" s="182" t="s">
        <v>94</v>
      </c>
      <c r="K51" s="178"/>
      <c r="L51" s="179">
        <v>3</v>
      </c>
      <c r="M51" s="179" t="s">
        <v>95</v>
      </c>
      <c r="N51" s="185">
        <f>SUM(F51*H51*L51)</f>
        <v>120000</v>
      </c>
      <c r="O51" s="145"/>
    </row>
    <row r="52" spans="1:15" ht="23.25" customHeight="1">
      <c r="A52" s="193"/>
      <c r="B52" s="194"/>
      <c r="C52" s="200"/>
      <c r="D52" s="201"/>
      <c r="E52" s="181" t="s">
        <v>153</v>
      </c>
      <c r="F52" s="175">
        <v>20000</v>
      </c>
      <c r="G52" s="182" t="s">
        <v>94</v>
      </c>
      <c r="H52" s="205">
        <v>2</v>
      </c>
      <c r="I52" s="184"/>
      <c r="J52" s="182" t="s">
        <v>94</v>
      </c>
      <c r="K52" s="178"/>
      <c r="L52" s="179">
        <v>3</v>
      </c>
      <c r="M52" s="179" t="s">
        <v>95</v>
      </c>
      <c r="N52" s="185">
        <f>SUM(F52*H52*L52)</f>
        <v>120000</v>
      </c>
      <c r="O52" s="145"/>
    </row>
    <row r="53" spans="1:15" ht="23.25" customHeight="1">
      <c r="A53" s="193"/>
      <c r="B53" s="194"/>
      <c r="C53" s="200"/>
      <c r="D53" s="201"/>
      <c r="E53" s="174" t="s">
        <v>154</v>
      </c>
      <c r="F53" s="175"/>
      <c r="G53" s="182"/>
      <c r="H53" s="205"/>
      <c r="I53" s="184"/>
      <c r="J53" s="182"/>
      <c r="K53" s="178"/>
      <c r="L53" s="179"/>
      <c r="M53" s="179"/>
      <c r="N53" s="208">
        <f>SUM(N54)</f>
        <v>750000</v>
      </c>
      <c r="O53" s="145"/>
    </row>
    <row r="54" spans="1:15" ht="23.25" customHeight="1">
      <c r="A54" s="193"/>
      <c r="B54" s="194"/>
      <c r="C54" s="200"/>
      <c r="D54" s="201"/>
      <c r="E54" s="207" t="s">
        <v>148</v>
      </c>
      <c r="F54" s="175">
        <v>50000</v>
      </c>
      <c r="G54" s="182" t="s">
        <v>94</v>
      </c>
      <c r="H54" s="205">
        <v>5</v>
      </c>
      <c r="I54" s="184"/>
      <c r="J54" s="182" t="s">
        <v>94</v>
      </c>
      <c r="K54" s="178"/>
      <c r="L54" s="179">
        <v>3</v>
      </c>
      <c r="M54" s="179" t="s">
        <v>95</v>
      </c>
      <c r="N54" s="185">
        <f>SUM(F54*H54*L54)</f>
        <v>750000</v>
      </c>
      <c r="O54" s="145"/>
    </row>
    <row r="55" spans="1:15" ht="23.25" customHeight="1">
      <c r="A55" s="193"/>
      <c r="B55" s="194"/>
      <c r="C55" s="200"/>
      <c r="D55" s="201"/>
      <c r="E55" s="174" t="s">
        <v>155</v>
      </c>
      <c r="F55" s="175"/>
      <c r="G55" s="182"/>
      <c r="H55" s="205"/>
      <c r="I55" s="182"/>
      <c r="J55" s="175"/>
      <c r="K55" s="178"/>
      <c r="L55" s="179"/>
      <c r="M55" s="179"/>
      <c r="N55" s="206">
        <f>SUM(N56)</f>
        <v>1050000</v>
      </c>
      <c r="O55" s="145"/>
    </row>
    <row r="56" spans="1:15" ht="23.25" customHeight="1">
      <c r="A56" s="193"/>
      <c r="B56" s="194"/>
      <c r="C56" s="200"/>
      <c r="D56" s="201"/>
      <c r="E56" s="207" t="s">
        <v>156</v>
      </c>
      <c r="F56" s="175">
        <v>70000</v>
      </c>
      <c r="G56" s="182" t="s">
        <v>94</v>
      </c>
      <c r="H56" s="205">
        <v>5</v>
      </c>
      <c r="I56" s="184"/>
      <c r="J56" s="182" t="s">
        <v>94</v>
      </c>
      <c r="K56" s="178"/>
      <c r="L56" s="179">
        <v>3</v>
      </c>
      <c r="M56" s="179" t="s">
        <v>95</v>
      </c>
      <c r="N56" s="185">
        <f>SUM(F56*H56*L56)</f>
        <v>1050000</v>
      </c>
      <c r="O56" s="145"/>
    </row>
    <row r="57" spans="1:15" ht="23.25" customHeight="1">
      <c r="A57" s="193"/>
      <c r="B57" s="194"/>
      <c r="C57" s="200"/>
      <c r="D57" s="201"/>
      <c r="E57" s="174" t="s">
        <v>157</v>
      </c>
      <c r="F57" s="175"/>
      <c r="G57" s="182"/>
      <c r="H57" s="205"/>
      <c r="I57" s="177"/>
      <c r="J57" s="175"/>
      <c r="K57" s="178"/>
      <c r="L57" s="179"/>
      <c r="M57" s="179"/>
      <c r="N57" s="191">
        <f>SUM(N58:N59)</f>
        <v>1350000</v>
      </c>
      <c r="O57" s="145"/>
    </row>
    <row r="58" spans="1:15" ht="23.25" customHeight="1">
      <c r="A58" s="193"/>
      <c r="B58" s="194"/>
      <c r="C58" s="200"/>
      <c r="D58" s="201"/>
      <c r="E58" s="174" t="s">
        <v>158</v>
      </c>
      <c r="F58" s="175">
        <v>300000</v>
      </c>
      <c r="G58" s="182" t="s">
        <v>94</v>
      </c>
      <c r="H58" s="205">
        <v>1</v>
      </c>
      <c r="I58" s="184"/>
      <c r="J58" s="182" t="s">
        <v>94</v>
      </c>
      <c r="K58" s="182"/>
      <c r="L58" s="179">
        <v>3</v>
      </c>
      <c r="M58" s="179" t="s">
        <v>95</v>
      </c>
      <c r="N58" s="185">
        <f>SUM(F58*H58*L58)</f>
        <v>900000</v>
      </c>
      <c r="O58" s="145"/>
    </row>
    <row r="59" spans="1:15" ht="23.25" customHeight="1">
      <c r="A59" s="193"/>
      <c r="B59" s="194"/>
      <c r="C59" s="200"/>
      <c r="D59" s="209"/>
      <c r="E59" s="174" t="s">
        <v>159</v>
      </c>
      <c r="F59" s="175">
        <v>150000</v>
      </c>
      <c r="G59" s="182" t="s">
        <v>94</v>
      </c>
      <c r="H59" s="205">
        <v>1</v>
      </c>
      <c r="I59" s="184"/>
      <c r="J59" s="182" t="s">
        <v>94</v>
      </c>
      <c r="K59" s="182"/>
      <c r="L59" s="179">
        <v>3</v>
      </c>
      <c r="M59" s="179" t="s">
        <v>95</v>
      </c>
      <c r="N59" s="185">
        <f>SUM(F59*H59*L59)</f>
        <v>450000</v>
      </c>
      <c r="O59" s="145"/>
    </row>
    <row r="60" spans="1:15" ht="23.25" customHeight="1">
      <c r="A60" s="193"/>
      <c r="B60" s="194"/>
      <c r="C60" s="200"/>
      <c r="D60" s="209"/>
      <c r="E60" s="207" t="s">
        <v>160</v>
      </c>
      <c r="F60" s="175"/>
      <c r="G60" s="182"/>
      <c r="H60" s="205"/>
      <c r="I60" s="184"/>
      <c r="J60" s="182"/>
      <c r="K60" s="182"/>
      <c r="L60" s="179"/>
      <c r="M60" s="179"/>
      <c r="N60" s="206">
        <f>SUM(N61)</f>
        <v>2250000</v>
      </c>
      <c r="O60" s="145"/>
    </row>
    <row r="61" spans="1:15" ht="23.25" customHeight="1">
      <c r="A61" s="193"/>
      <c r="B61" s="194"/>
      <c r="C61" s="200"/>
      <c r="D61" s="209"/>
      <c r="E61" s="207" t="s">
        <v>161</v>
      </c>
      <c r="F61" s="175">
        <v>150000</v>
      </c>
      <c r="G61" s="182" t="s">
        <v>94</v>
      </c>
      <c r="H61" s="205">
        <v>5</v>
      </c>
      <c r="I61" s="184"/>
      <c r="J61" s="182" t="s">
        <v>94</v>
      </c>
      <c r="K61" s="182"/>
      <c r="L61" s="179">
        <v>3</v>
      </c>
      <c r="M61" s="179" t="s">
        <v>95</v>
      </c>
      <c r="N61" s="185">
        <f>SUM(F61*H61*L61)</f>
        <v>2250000</v>
      </c>
      <c r="O61" s="145"/>
    </row>
    <row r="62" spans="1:15" ht="23.25" customHeight="1">
      <c r="A62" s="193"/>
      <c r="B62" s="194"/>
      <c r="C62" s="210" t="s">
        <v>162</v>
      </c>
      <c r="D62" s="171">
        <f>SUM(N63)</f>
        <v>3721110</v>
      </c>
      <c r="E62" s="211"/>
      <c r="F62" s="172"/>
      <c r="G62" s="166"/>
      <c r="H62" s="167"/>
      <c r="I62" s="166"/>
      <c r="J62" s="172"/>
      <c r="K62" s="165"/>
      <c r="L62" s="169"/>
      <c r="M62" s="169"/>
      <c r="N62" s="199"/>
      <c r="O62" s="145"/>
    </row>
    <row r="63" spans="1:15" ht="23.25" customHeight="1">
      <c r="A63" s="193"/>
      <c r="B63" s="194"/>
      <c r="C63" s="212"/>
      <c r="D63" s="201"/>
      <c r="E63" s="174" t="s">
        <v>163</v>
      </c>
      <c r="F63" s="1471">
        <f>SUM(D9:D29)</f>
        <v>44653300</v>
      </c>
      <c r="G63" s="1471"/>
      <c r="H63" s="213"/>
      <c r="I63" s="182" t="s">
        <v>94</v>
      </c>
      <c r="J63" s="175"/>
      <c r="K63" s="177"/>
      <c r="L63" s="214">
        <v>12</v>
      </c>
      <c r="M63" s="179" t="s">
        <v>95</v>
      </c>
      <c r="N63" s="191">
        <f>ROUND(F63/L63,-1)</f>
        <v>3721110</v>
      </c>
      <c r="O63" s="145"/>
    </row>
    <row r="64" spans="1:15" ht="23.25" customHeight="1">
      <c r="A64" s="193"/>
      <c r="B64" s="194"/>
      <c r="C64" s="215" t="s">
        <v>271</v>
      </c>
      <c r="D64" s="216">
        <f>SUM(N65:N69)</f>
        <v>4005490</v>
      </c>
      <c r="E64" s="164"/>
      <c r="F64" s="172"/>
      <c r="G64" s="166"/>
      <c r="H64" s="167"/>
      <c r="I64" s="166"/>
      <c r="J64" s="172"/>
      <c r="K64" s="165"/>
      <c r="L64" s="169"/>
      <c r="M64" s="169"/>
      <c r="N64" s="199"/>
      <c r="O64" s="145"/>
    </row>
    <row r="65" spans="1:15" ht="23.25" customHeight="1">
      <c r="A65" s="193"/>
      <c r="B65" s="194"/>
      <c r="C65" s="217"/>
      <c r="D65" s="201"/>
      <c r="E65" s="174" t="s">
        <v>164</v>
      </c>
      <c r="F65" s="1471">
        <f>F63-N55-150000</f>
        <v>43453300</v>
      </c>
      <c r="G65" s="1471"/>
      <c r="H65" s="182" t="s">
        <v>94</v>
      </c>
      <c r="I65" s="1472">
        <v>4.4999999999999998E-2</v>
      </c>
      <c r="J65" s="1472"/>
      <c r="K65" s="1472"/>
      <c r="L65" s="218"/>
      <c r="M65" s="179" t="s">
        <v>95</v>
      </c>
      <c r="N65" s="191">
        <f>ROUND(F65*I65,-1)</f>
        <v>1955400</v>
      </c>
      <c r="O65" s="145"/>
    </row>
    <row r="66" spans="1:15" ht="23.25" customHeight="1">
      <c r="A66" s="193"/>
      <c r="B66" s="194"/>
      <c r="C66" s="219"/>
      <c r="D66" s="201"/>
      <c r="E66" s="174" t="s">
        <v>165</v>
      </c>
      <c r="F66" s="1470">
        <v>43453300</v>
      </c>
      <c r="G66" s="1470"/>
      <c r="H66" s="182" t="s">
        <v>94</v>
      </c>
      <c r="I66" s="1469">
        <v>2.945E-2</v>
      </c>
      <c r="J66" s="1469"/>
      <c r="K66" s="1469"/>
      <c r="L66" s="218"/>
      <c r="M66" s="179" t="s">
        <v>95</v>
      </c>
      <c r="N66" s="191">
        <f>ROUND(F66*I66,-1)</f>
        <v>1279700</v>
      </c>
      <c r="O66" s="145"/>
    </row>
    <row r="67" spans="1:15" ht="23.25" customHeight="1">
      <c r="A67" s="193"/>
      <c r="B67" s="194"/>
      <c r="C67" s="219"/>
      <c r="D67" s="201"/>
      <c r="E67" s="174" t="s">
        <v>166</v>
      </c>
      <c r="F67" s="1470">
        <f>N66</f>
        <v>1279700</v>
      </c>
      <c r="G67" s="1470"/>
      <c r="H67" s="182" t="s">
        <v>94</v>
      </c>
      <c r="I67" s="1469">
        <v>6.5500000000000003E-2</v>
      </c>
      <c r="J67" s="1469"/>
      <c r="K67" s="1469"/>
      <c r="L67" s="218"/>
      <c r="M67" s="179" t="s">
        <v>95</v>
      </c>
      <c r="N67" s="191">
        <f>ROUND(F67*I67,-1)</f>
        <v>83820</v>
      </c>
      <c r="O67" s="145"/>
    </row>
    <row r="68" spans="1:15" ht="23.25" customHeight="1">
      <c r="A68" s="193"/>
      <c r="B68" s="194"/>
      <c r="C68" s="219"/>
      <c r="D68" s="201"/>
      <c r="E68" s="174" t="s">
        <v>167</v>
      </c>
      <c r="F68" s="1470">
        <v>43453300</v>
      </c>
      <c r="G68" s="1470"/>
      <c r="H68" s="182" t="s">
        <v>94</v>
      </c>
      <c r="I68" s="1469">
        <v>8.0000000000000002E-3</v>
      </c>
      <c r="J68" s="1469"/>
      <c r="K68" s="1469"/>
      <c r="L68" s="218"/>
      <c r="M68" s="179" t="s">
        <v>95</v>
      </c>
      <c r="N68" s="191">
        <f>ROUND(F68*I68,-1)</f>
        <v>347630</v>
      </c>
      <c r="O68" s="145"/>
    </row>
    <row r="69" spans="1:15" ht="23.25" customHeight="1" thickBot="1">
      <c r="A69" s="220"/>
      <c r="B69" s="221"/>
      <c r="C69" s="222"/>
      <c r="D69" s="223"/>
      <c r="E69" s="224" t="s">
        <v>168</v>
      </c>
      <c r="F69" s="1463">
        <v>43453300</v>
      </c>
      <c r="G69" s="1463"/>
      <c r="H69" s="225" t="s">
        <v>94</v>
      </c>
      <c r="I69" s="1464">
        <v>7.7999999999999996E-3</v>
      </c>
      <c r="J69" s="1464"/>
      <c r="K69" s="1464"/>
      <c r="L69" s="226"/>
      <c r="M69" s="227" t="s">
        <v>95</v>
      </c>
      <c r="N69" s="228">
        <f>ROUND(F69*I69,-1)</f>
        <v>338940</v>
      </c>
      <c r="O69" s="145"/>
    </row>
    <row r="70" spans="1:15">
      <c r="A70" s="145"/>
      <c r="B70" s="145"/>
      <c r="C70" s="145"/>
      <c r="D70" s="145"/>
      <c r="E70" s="145"/>
      <c r="F70" s="145"/>
      <c r="G70" s="145"/>
      <c r="H70" s="145"/>
      <c r="I70" s="145"/>
      <c r="J70" s="145"/>
      <c r="K70" s="145"/>
      <c r="L70" s="145"/>
      <c r="M70" s="145"/>
      <c r="N70" s="145"/>
      <c r="O70" s="145"/>
    </row>
    <row r="71" spans="1:15">
      <c r="A71" s="145"/>
      <c r="B71" s="145"/>
      <c r="C71" s="145"/>
      <c r="D71" s="145"/>
      <c r="E71" s="145"/>
      <c r="F71" s="145"/>
      <c r="G71" s="145"/>
      <c r="H71" s="145"/>
      <c r="I71" s="145"/>
      <c r="J71" s="145"/>
      <c r="K71" s="145"/>
      <c r="L71" s="145"/>
      <c r="M71" s="145"/>
      <c r="N71" s="145"/>
      <c r="O71" s="145"/>
    </row>
    <row r="72" spans="1:15">
      <c r="A72" s="145"/>
      <c r="B72" s="145"/>
      <c r="C72" s="145"/>
      <c r="D72" s="145"/>
      <c r="E72" s="145"/>
      <c r="F72" s="145"/>
      <c r="G72" s="145"/>
      <c r="H72" s="145"/>
      <c r="I72" s="145"/>
      <c r="J72" s="145"/>
      <c r="K72" s="145"/>
      <c r="L72" s="145"/>
      <c r="M72" s="145"/>
      <c r="N72" s="145"/>
      <c r="O72" s="145"/>
    </row>
    <row r="73" spans="1:15">
      <c r="A73" s="145"/>
      <c r="B73" s="145"/>
      <c r="C73" s="145"/>
      <c r="D73" s="145"/>
      <c r="E73" s="145"/>
      <c r="F73" s="145"/>
      <c r="G73" s="145"/>
      <c r="H73" s="145"/>
      <c r="I73" s="145"/>
      <c r="J73" s="145"/>
      <c r="K73" s="145"/>
      <c r="L73" s="145"/>
      <c r="M73" s="145"/>
      <c r="N73" s="145"/>
      <c r="O73" s="145"/>
    </row>
    <row r="74" spans="1:15">
      <c r="A74" s="145"/>
      <c r="B74" s="145"/>
      <c r="C74" s="145"/>
      <c r="D74" s="145"/>
      <c r="E74" s="145"/>
      <c r="F74" s="145"/>
      <c r="G74" s="145"/>
      <c r="H74" s="145"/>
      <c r="I74" s="145"/>
      <c r="J74" s="145"/>
      <c r="K74" s="145"/>
      <c r="L74" s="145"/>
      <c r="M74" s="145"/>
      <c r="N74" s="145"/>
      <c r="O74" s="145"/>
    </row>
    <row r="75" spans="1:15">
      <c r="A75" s="145"/>
      <c r="B75" s="145"/>
      <c r="C75" s="145"/>
      <c r="D75" s="145"/>
      <c r="E75" s="145"/>
      <c r="F75" s="145"/>
      <c r="G75" s="145"/>
      <c r="H75" s="145"/>
      <c r="I75" s="145"/>
      <c r="J75" s="145"/>
      <c r="K75" s="145"/>
      <c r="L75" s="145"/>
      <c r="M75" s="145"/>
      <c r="N75" s="145"/>
      <c r="O75" s="145"/>
    </row>
    <row r="76" spans="1:15">
      <c r="A76" s="145"/>
      <c r="B76" s="145"/>
      <c r="C76" s="145"/>
      <c r="D76" s="145"/>
      <c r="E76" s="145"/>
      <c r="F76" s="145"/>
      <c r="G76" s="145"/>
      <c r="H76" s="145"/>
      <c r="I76" s="145"/>
      <c r="J76" s="145"/>
      <c r="K76" s="145"/>
      <c r="L76" s="145"/>
      <c r="M76" s="145"/>
      <c r="N76" s="145"/>
      <c r="O76" s="145"/>
    </row>
    <row r="77" spans="1:15">
      <c r="A77" s="145"/>
      <c r="B77" s="145"/>
      <c r="C77" s="145"/>
      <c r="D77" s="145"/>
      <c r="E77" s="145"/>
      <c r="F77" s="145"/>
      <c r="G77" s="145"/>
      <c r="H77" s="145"/>
      <c r="I77" s="145"/>
      <c r="J77" s="145"/>
      <c r="K77" s="145"/>
      <c r="L77" s="145"/>
      <c r="M77" s="145"/>
      <c r="N77" s="145"/>
      <c r="O77" s="145"/>
    </row>
    <row r="78" spans="1:15">
      <c r="A78" s="145"/>
      <c r="B78" s="145"/>
      <c r="C78" s="145"/>
      <c r="D78" s="145"/>
      <c r="E78" s="145"/>
      <c r="F78" s="145"/>
      <c r="G78" s="145"/>
      <c r="H78" s="145"/>
      <c r="I78" s="145"/>
      <c r="J78" s="145"/>
      <c r="K78" s="145"/>
      <c r="L78" s="145"/>
      <c r="M78" s="145"/>
      <c r="N78" s="145"/>
      <c r="O78" s="145"/>
    </row>
    <row r="79" spans="1:15">
      <c r="A79" s="145"/>
      <c r="B79" s="145"/>
      <c r="C79" s="145"/>
      <c r="D79" s="145"/>
      <c r="E79" s="145"/>
      <c r="F79" s="145"/>
      <c r="G79" s="145"/>
      <c r="H79" s="145"/>
      <c r="I79" s="145"/>
      <c r="J79" s="145"/>
      <c r="K79" s="145"/>
      <c r="L79" s="145"/>
      <c r="M79" s="145"/>
      <c r="N79" s="145"/>
      <c r="O79" s="145"/>
    </row>
    <row r="80" spans="1:15">
      <c r="A80" s="145"/>
      <c r="B80" s="145"/>
      <c r="C80" s="145"/>
      <c r="D80" s="145"/>
      <c r="E80" s="145"/>
      <c r="F80" s="145"/>
      <c r="G80" s="145"/>
      <c r="H80" s="145"/>
      <c r="I80" s="145"/>
      <c r="J80" s="145"/>
      <c r="K80" s="145"/>
      <c r="L80" s="145"/>
      <c r="M80" s="145"/>
      <c r="N80" s="145"/>
      <c r="O80" s="145"/>
    </row>
    <row r="81" spans="1:15">
      <c r="A81" s="145"/>
      <c r="B81" s="145"/>
      <c r="C81" s="145"/>
      <c r="D81" s="145"/>
      <c r="E81" s="145"/>
      <c r="F81" s="145"/>
      <c r="G81" s="145"/>
      <c r="H81" s="145"/>
      <c r="I81" s="145"/>
      <c r="J81" s="145"/>
      <c r="K81" s="145"/>
      <c r="L81" s="145"/>
      <c r="M81" s="145"/>
      <c r="N81" s="145"/>
      <c r="O81" s="145"/>
    </row>
    <row r="82" spans="1:15">
      <c r="A82" s="145"/>
      <c r="B82" s="145"/>
      <c r="C82" s="145"/>
      <c r="D82" s="145"/>
      <c r="E82" s="145"/>
      <c r="F82" s="145"/>
      <c r="G82" s="145"/>
      <c r="H82" s="145"/>
      <c r="I82" s="145"/>
      <c r="J82" s="145"/>
      <c r="K82" s="145"/>
      <c r="L82" s="145"/>
      <c r="M82" s="145"/>
      <c r="N82" s="145"/>
      <c r="O82" s="145"/>
    </row>
    <row r="83" spans="1:15">
      <c r="A83" s="145"/>
      <c r="B83" s="145"/>
      <c r="C83" s="145"/>
      <c r="D83" s="145"/>
      <c r="E83" s="145"/>
      <c r="F83" s="145"/>
      <c r="G83" s="145"/>
      <c r="H83" s="145"/>
      <c r="I83" s="145"/>
      <c r="J83" s="145"/>
      <c r="K83" s="145"/>
      <c r="L83" s="145"/>
      <c r="M83" s="145"/>
      <c r="N83" s="145"/>
      <c r="O83" s="145"/>
    </row>
    <row r="84" spans="1:15">
      <c r="A84" s="145"/>
      <c r="B84" s="145"/>
      <c r="C84" s="145"/>
      <c r="D84" s="145"/>
      <c r="E84" s="145"/>
      <c r="F84" s="145"/>
      <c r="G84" s="145"/>
      <c r="H84" s="145"/>
      <c r="I84" s="145"/>
      <c r="J84" s="145"/>
      <c r="K84" s="145"/>
      <c r="L84" s="145"/>
      <c r="M84" s="145"/>
      <c r="N84" s="145"/>
      <c r="O84" s="145"/>
    </row>
    <row r="85" spans="1:15">
      <c r="A85" s="145"/>
      <c r="B85" s="145"/>
      <c r="C85" s="145"/>
      <c r="D85" s="145"/>
      <c r="E85" s="145"/>
      <c r="F85" s="145"/>
      <c r="G85" s="145"/>
      <c r="H85" s="145"/>
      <c r="I85" s="145"/>
      <c r="J85" s="145"/>
      <c r="K85" s="145"/>
      <c r="L85" s="145"/>
      <c r="M85" s="145"/>
      <c r="N85" s="145"/>
      <c r="O85" s="145"/>
    </row>
    <row r="86" spans="1:15">
      <c r="A86" s="145"/>
      <c r="B86" s="145"/>
      <c r="C86" s="145"/>
      <c r="D86" s="145"/>
      <c r="E86" s="145"/>
      <c r="F86" s="145"/>
      <c r="G86" s="145"/>
      <c r="H86" s="145"/>
      <c r="I86" s="145"/>
      <c r="J86" s="145"/>
      <c r="K86" s="145"/>
      <c r="L86" s="145"/>
      <c r="M86" s="145"/>
      <c r="N86" s="145"/>
      <c r="O86" s="145"/>
    </row>
    <row r="87" spans="1:15">
      <c r="A87" s="145"/>
      <c r="B87" s="145"/>
      <c r="C87" s="145"/>
      <c r="D87" s="145"/>
      <c r="E87" s="145"/>
      <c r="F87" s="145"/>
      <c r="G87" s="145"/>
      <c r="H87" s="145"/>
      <c r="I87" s="145"/>
      <c r="J87" s="145"/>
      <c r="K87" s="145"/>
      <c r="L87" s="145"/>
      <c r="M87" s="145"/>
      <c r="N87" s="145"/>
      <c r="O87" s="145"/>
    </row>
    <row r="88" spans="1:15">
      <c r="A88" s="145"/>
      <c r="B88" s="145"/>
      <c r="C88" s="145"/>
      <c r="D88" s="145"/>
      <c r="E88" s="145"/>
      <c r="F88" s="145"/>
      <c r="G88" s="145"/>
      <c r="H88" s="145"/>
      <c r="I88" s="145"/>
      <c r="J88" s="145"/>
      <c r="K88" s="145"/>
      <c r="L88" s="145"/>
      <c r="M88" s="145"/>
      <c r="N88" s="145"/>
      <c r="O88" s="145"/>
    </row>
    <row r="89" spans="1:15">
      <c r="A89" s="145"/>
      <c r="B89" s="145"/>
      <c r="C89" s="145"/>
      <c r="D89" s="145"/>
      <c r="E89" s="145"/>
      <c r="F89" s="145"/>
      <c r="G89" s="145"/>
      <c r="H89" s="145"/>
      <c r="I89" s="145"/>
      <c r="J89" s="145"/>
      <c r="K89" s="145"/>
      <c r="L89" s="145"/>
      <c r="M89" s="145"/>
      <c r="N89" s="145"/>
      <c r="O89" s="145"/>
    </row>
    <row r="90" spans="1:15">
      <c r="A90" s="145"/>
      <c r="B90" s="145"/>
      <c r="C90" s="145"/>
      <c r="D90" s="145"/>
      <c r="E90" s="145"/>
      <c r="F90" s="145"/>
      <c r="G90" s="145"/>
      <c r="H90" s="145"/>
      <c r="I90" s="145"/>
      <c r="J90" s="145"/>
      <c r="K90" s="145"/>
      <c r="L90" s="145"/>
      <c r="M90" s="145"/>
      <c r="N90" s="145"/>
      <c r="O90" s="145"/>
    </row>
    <row r="91" spans="1:15">
      <c r="A91" s="145"/>
      <c r="B91" s="145"/>
      <c r="C91" s="145"/>
      <c r="D91" s="145"/>
      <c r="E91" s="145"/>
      <c r="F91" s="145"/>
      <c r="G91" s="145"/>
      <c r="H91" s="145"/>
      <c r="I91" s="145"/>
      <c r="J91" s="145"/>
      <c r="K91" s="145"/>
      <c r="L91" s="145"/>
      <c r="M91" s="145"/>
      <c r="N91" s="145"/>
      <c r="O91" s="145"/>
    </row>
    <row r="92" spans="1:15">
      <c r="A92" s="145"/>
      <c r="B92" s="145"/>
      <c r="C92" s="145"/>
      <c r="D92" s="145"/>
      <c r="E92" s="145"/>
      <c r="F92" s="145"/>
      <c r="G92" s="145"/>
      <c r="H92" s="145"/>
      <c r="I92" s="145"/>
      <c r="J92" s="145"/>
      <c r="K92" s="145"/>
      <c r="L92" s="145"/>
      <c r="M92" s="145"/>
      <c r="N92" s="145"/>
      <c r="O92" s="145"/>
    </row>
    <row r="93" spans="1:15">
      <c r="A93" s="145"/>
      <c r="B93" s="145"/>
      <c r="C93" s="145"/>
      <c r="D93" s="145"/>
      <c r="E93" s="145"/>
      <c r="F93" s="145"/>
      <c r="G93" s="145"/>
      <c r="H93" s="145"/>
      <c r="I93" s="145"/>
      <c r="J93" s="145"/>
      <c r="K93" s="145"/>
      <c r="L93" s="145"/>
      <c r="M93" s="145"/>
      <c r="N93" s="145"/>
      <c r="O93" s="145"/>
    </row>
    <row r="94" spans="1:15">
      <c r="A94" s="145"/>
      <c r="B94" s="145"/>
      <c r="C94" s="145"/>
      <c r="D94" s="145"/>
      <c r="E94" s="145"/>
      <c r="F94" s="145"/>
      <c r="G94" s="145"/>
      <c r="H94" s="145"/>
      <c r="I94" s="145"/>
      <c r="J94" s="145"/>
      <c r="K94" s="145"/>
      <c r="L94" s="145"/>
      <c r="M94" s="145"/>
      <c r="N94" s="145"/>
      <c r="O94" s="145"/>
    </row>
    <row r="95" spans="1:15">
      <c r="A95" s="145"/>
      <c r="B95" s="145"/>
      <c r="C95" s="145"/>
      <c r="D95" s="145"/>
      <c r="E95" s="145"/>
      <c r="F95" s="145"/>
      <c r="G95" s="145"/>
      <c r="H95" s="145"/>
      <c r="I95" s="145"/>
      <c r="J95" s="145"/>
      <c r="K95" s="145"/>
      <c r="L95" s="145"/>
      <c r="M95" s="145"/>
      <c r="N95" s="145"/>
      <c r="O95" s="145"/>
    </row>
    <row r="96" spans="1:15">
      <c r="A96" s="145"/>
      <c r="B96" s="145"/>
      <c r="C96" s="145"/>
      <c r="D96" s="145"/>
      <c r="E96" s="145"/>
      <c r="F96" s="145"/>
      <c r="G96" s="145"/>
      <c r="H96" s="145"/>
      <c r="I96" s="145"/>
      <c r="J96" s="145"/>
      <c r="K96" s="145"/>
      <c r="L96" s="145"/>
      <c r="M96" s="145"/>
      <c r="N96" s="145"/>
      <c r="O96" s="145"/>
    </row>
    <row r="97" spans="1:15">
      <c r="A97" s="145"/>
      <c r="B97" s="145"/>
      <c r="C97" s="145"/>
      <c r="D97" s="145"/>
      <c r="E97" s="145"/>
      <c r="F97" s="145"/>
      <c r="G97" s="145"/>
      <c r="H97" s="145"/>
      <c r="I97" s="145"/>
      <c r="J97" s="145"/>
      <c r="K97" s="145"/>
      <c r="L97" s="145"/>
      <c r="M97" s="145"/>
      <c r="N97" s="145"/>
      <c r="O97" s="145"/>
    </row>
    <row r="98" spans="1:15">
      <c r="A98" s="145"/>
      <c r="B98" s="145"/>
      <c r="C98" s="145"/>
      <c r="D98" s="145"/>
      <c r="E98" s="145"/>
      <c r="F98" s="145"/>
      <c r="G98" s="145"/>
      <c r="H98" s="145"/>
      <c r="I98" s="145"/>
      <c r="J98" s="145"/>
      <c r="K98" s="145"/>
      <c r="L98" s="145"/>
      <c r="M98" s="145"/>
      <c r="N98" s="145"/>
      <c r="O98" s="145"/>
    </row>
    <row r="99" spans="1:15">
      <c r="A99" s="145"/>
      <c r="B99" s="145"/>
      <c r="C99" s="145"/>
      <c r="D99" s="145"/>
      <c r="E99" s="145"/>
      <c r="F99" s="145"/>
      <c r="G99" s="145"/>
      <c r="H99" s="145"/>
      <c r="I99" s="145"/>
      <c r="J99" s="145"/>
      <c r="K99" s="145"/>
      <c r="L99" s="145"/>
      <c r="M99" s="145"/>
      <c r="N99" s="145"/>
      <c r="O99" s="145"/>
    </row>
    <row r="100" spans="1:15">
      <c r="A100" s="145"/>
      <c r="B100" s="145"/>
      <c r="C100" s="145"/>
      <c r="D100" s="145"/>
      <c r="E100" s="145"/>
      <c r="F100" s="145"/>
      <c r="G100" s="145"/>
      <c r="H100" s="145"/>
      <c r="I100" s="145"/>
      <c r="J100" s="145"/>
      <c r="K100" s="145"/>
      <c r="L100" s="145"/>
      <c r="M100" s="145"/>
      <c r="N100" s="145"/>
      <c r="O100" s="145"/>
    </row>
    <row r="101" spans="1:15">
      <c r="A101" s="145"/>
      <c r="B101" s="145"/>
      <c r="C101" s="145"/>
      <c r="D101" s="145"/>
      <c r="E101" s="145"/>
      <c r="F101" s="145"/>
      <c r="G101" s="145"/>
      <c r="H101" s="145"/>
      <c r="I101" s="145"/>
      <c r="J101" s="145"/>
      <c r="K101" s="145"/>
      <c r="L101" s="145"/>
      <c r="M101" s="145"/>
      <c r="N101" s="145"/>
      <c r="O101" s="145"/>
    </row>
    <row r="102" spans="1:15">
      <c r="A102" s="145"/>
      <c r="B102" s="145"/>
      <c r="C102" s="145"/>
      <c r="D102" s="145"/>
      <c r="E102" s="145"/>
      <c r="F102" s="145"/>
      <c r="G102" s="145"/>
      <c r="H102" s="145"/>
      <c r="I102" s="145"/>
      <c r="J102" s="145"/>
      <c r="K102" s="145"/>
      <c r="L102" s="145"/>
      <c r="M102" s="145"/>
      <c r="N102" s="145"/>
      <c r="O102" s="145"/>
    </row>
    <row r="103" spans="1:15">
      <c r="A103" s="145"/>
      <c r="B103" s="145"/>
      <c r="C103" s="145"/>
      <c r="D103" s="145"/>
      <c r="E103" s="145"/>
      <c r="F103" s="145"/>
      <c r="G103" s="145"/>
      <c r="H103" s="145"/>
      <c r="I103" s="145"/>
      <c r="J103" s="145"/>
      <c r="K103" s="145"/>
      <c r="L103" s="145"/>
      <c r="M103" s="145"/>
      <c r="N103" s="145"/>
      <c r="O103" s="145"/>
    </row>
    <row r="104" spans="1:15">
      <c r="A104" s="145"/>
      <c r="B104" s="145"/>
      <c r="C104" s="145"/>
      <c r="D104" s="145"/>
      <c r="E104" s="145"/>
      <c r="F104" s="145"/>
      <c r="G104" s="145"/>
      <c r="H104" s="145"/>
      <c r="I104" s="145"/>
      <c r="J104" s="145"/>
      <c r="K104" s="145"/>
      <c r="L104" s="145"/>
      <c r="M104" s="145"/>
      <c r="N104" s="145"/>
      <c r="O104" s="145"/>
    </row>
    <row r="105" spans="1:15">
      <c r="A105" s="145"/>
      <c r="B105" s="145"/>
      <c r="C105" s="145"/>
      <c r="D105" s="145"/>
      <c r="E105" s="145"/>
      <c r="F105" s="145"/>
      <c r="G105" s="145"/>
      <c r="H105" s="145"/>
      <c r="I105" s="145"/>
      <c r="J105" s="145"/>
      <c r="K105" s="145"/>
      <c r="L105" s="145"/>
      <c r="M105" s="145"/>
      <c r="N105" s="145"/>
      <c r="O105" s="145"/>
    </row>
    <row r="106" spans="1:15">
      <c r="A106" s="145"/>
      <c r="B106" s="145"/>
      <c r="C106" s="145"/>
      <c r="D106" s="145"/>
      <c r="E106" s="145"/>
      <c r="F106" s="145"/>
      <c r="G106" s="145"/>
      <c r="H106" s="145"/>
      <c r="I106" s="145"/>
      <c r="J106" s="145"/>
      <c r="K106" s="145"/>
      <c r="L106" s="145"/>
      <c r="M106" s="145"/>
      <c r="N106" s="145"/>
      <c r="O106" s="145"/>
    </row>
    <row r="107" spans="1:15">
      <c r="A107" s="145"/>
      <c r="B107" s="145"/>
      <c r="C107" s="145"/>
      <c r="D107" s="145"/>
      <c r="E107" s="145"/>
      <c r="F107" s="145"/>
      <c r="G107" s="145"/>
      <c r="H107" s="145"/>
      <c r="I107" s="145"/>
      <c r="J107" s="145"/>
      <c r="K107" s="145"/>
      <c r="L107" s="145"/>
      <c r="M107" s="145"/>
      <c r="N107" s="145"/>
      <c r="O107" s="145"/>
    </row>
    <row r="108" spans="1:15">
      <c r="A108" s="145"/>
      <c r="B108" s="145"/>
      <c r="C108" s="145"/>
      <c r="D108" s="145"/>
      <c r="E108" s="145"/>
      <c r="F108" s="145"/>
      <c r="G108" s="145"/>
      <c r="H108" s="145"/>
      <c r="I108" s="145"/>
      <c r="J108" s="145"/>
      <c r="K108" s="145"/>
      <c r="L108" s="145"/>
      <c r="M108" s="145"/>
      <c r="N108" s="145"/>
      <c r="O108" s="145"/>
    </row>
    <row r="109" spans="1:15">
      <c r="A109" s="145"/>
      <c r="B109" s="145"/>
      <c r="C109" s="145"/>
      <c r="D109" s="145"/>
      <c r="E109" s="145"/>
      <c r="F109" s="145"/>
      <c r="G109" s="145"/>
      <c r="H109" s="145"/>
      <c r="I109" s="145"/>
      <c r="J109" s="145"/>
      <c r="K109" s="145"/>
      <c r="L109" s="145"/>
      <c r="M109" s="145"/>
      <c r="N109" s="145"/>
      <c r="O109" s="145"/>
    </row>
    <row r="110" spans="1:15">
      <c r="A110" s="145"/>
      <c r="B110" s="145"/>
      <c r="C110" s="145"/>
      <c r="D110" s="145"/>
      <c r="E110" s="145"/>
      <c r="F110" s="145"/>
      <c r="G110" s="145"/>
      <c r="H110" s="145"/>
      <c r="I110" s="145"/>
      <c r="J110" s="145"/>
      <c r="K110" s="145"/>
      <c r="L110" s="145"/>
      <c r="M110" s="145"/>
      <c r="N110" s="145"/>
      <c r="O110" s="145"/>
    </row>
    <row r="111" spans="1:15">
      <c r="A111" s="145"/>
      <c r="B111" s="145"/>
      <c r="C111" s="145"/>
      <c r="D111" s="145"/>
      <c r="E111" s="145"/>
      <c r="F111" s="145"/>
      <c r="G111" s="145"/>
      <c r="H111" s="145"/>
      <c r="I111" s="145"/>
      <c r="J111" s="145"/>
      <c r="K111" s="145"/>
      <c r="L111" s="145"/>
      <c r="M111" s="145"/>
      <c r="N111" s="145"/>
      <c r="O111" s="145"/>
    </row>
    <row r="112" spans="1:15">
      <c r="A112" s="145"/>
      <c r="B112" s="145"/>
      <c r="C112" s="145"/>
      <c r="D112" s="145"/>
      <c r="E112" s="145"/>
      <c r="F112" s="145"/>
      <c r="G112" s="145"/>
      <c r="H112" s="145"/>
      <c r="I112" s="145"/>
      <c r="J112" s="145"/>
      <c r="K112" s="145"/>
      <c r="L112" s="145"/>
      <c r="M112" s="145"/>
      <c r="N112" s="145"/>
      <c r="O112" s="145"/>
    </row>
    <row r="113" spans="1:15">
      <c r="A113" s="145"/>
      <c r="B113" s="145"/>
      <c r="C113" s="145"/>
      <c r="D113" s="145"/>
      <c r="E113" s="145"/>
      <c r="F113" s="145"/>
      <c r="G113" s="145"/>
      <c r="H113" s="145"/>
      <c r="I113" s="145"/>
      <c r="J113" s="145"/>
      <c r="K113" s="145"/>
      <c r="L113" s="145"/>
      <c r="M113" s="145"/>
      <c r="N113" s="145"/>
      <c r="O113" s="145"/>
    </row>
    <row r="114" spans="1:15">
      <c r="A114" s="145"/>
      <c r="B114" s="145"/>
      <c r="C114" s="145"/>
      <c r="D114" s="145"/>
      <c r="E114" s="145"/>
      <c r="F114" s="145"/>
      <c r="G114" s="145"/>
      <c r="H114" s="145"/>
      <c r="I114" s="145"/>
      <c r="J114" s="145"/>
      <c r="K114" s="145"/>
      <c r="L114" s="145"/>
      <c r="M114" s="145"/>
      <c r="N114" s="145"/>
      <c r="O114" s="145"/>
    </row>
    <row r="115" spans="1:15">
      <c r="A115" s="145"/>
      <c r="B115" s="145"/>
      <c r="C115" s="145"/>
      <c r="D115" s="145"/>
      <c r="E115" s="145"/>
      <c r="F115" s="145"/>
      <c r="G115" s="145"/>
      <c r="H115" s="145"/>
      <c r="I115" s="145"/>
      <c r="J115" s="145"/>
      <c r="K115" s="145"/>
      <c r="L115" s="145"/>
      <c r="M115" s="145"/>
      <c r="N115" s="145"/>
      <c r="O115" s="145"/>
    </row>
    <row r="116" spans="1:15">
      <c r="A116" s="145"/>
      <c r="B116" s="145"/>
      <c r="C116" s="145"/>
      <c r="D116" s="145"/>
      <c r="E116" s="145"/>
      <c r="F116" s="145"/>
      <c r="G116" s="145"/>
      <c r="H116" s="145"/>
      <c r="I116" s="145"/>
      <c r="J116" s="145"/>
      <c r="K116" s="145"/>
      <c r="L116" s="145"/>
      <c r="M116" s="145"/>
      <c r="N116" s="145"/>
      <c r="O116" s="145"/>
    </row>
    <row r="117" spans="1:15">
      <c r="A117" s="145"/>
      <c r="B117" s="145"/>
      <c r="C117" s="145"/>
      <c r="D117" s="145"/>
      <c r="E117" s="145"/>
      <c r="F117" s="145"/>
      <c r="G117" s="145"/>
      <c r="H117" s="145"/>
      <c r="I117" s="145"/>
      <c r="J117" s="145"/>
      <c r="K117" s="145"/>
      <c r="L117" s="145"/>
      <c r="M117" s="145"/>
      <c r="N117" s="145"/>
      <c r="O117" s="145"/>
    </row>
    <row r="118" spans="1:15">
      <c r="A118" s="145"/>
      <c r="B118" s="145"/>
      <c r="C118" s="145"/>
      <c r="D118" s="145"/>
      <c r="E118" s="145"/>
      <c r="F118" s="145"/>
      <c r="G118" s="145"/>
      <c r="H118" s="145"/>
      <c r="I118" s="145"/>
      <c r="J118" s="145"/>
      <c r="K118" s="145"/>
      <c r="L118" s="145"/>
      <c r="M118" s="145"/>
      <c r="N118" s="145"/>
      <c r="O118" s="145"/>
    </row>
    <row r="119" spans="1:15">
      <c r="A119" s="145"/>
      <c r="B119" s="145"/>
      <c r="C119" s="145"/>
      <c r="D119" s="145"/>
      <c r="E119" s="145"/>
      <c r="F119" s="145"/>
      <c r="G119" s="145"/>
      <c r="H119" s="145"/>
      <c r="I119" s="145"/>
      <c r="J119" s="145"/>
      <c r="K119" s="145"/>
      <c r="L119" s="145"/>
      <c r="M119" s="145"/>
      <c r="N119" s="145"/>
      <c r="O119" s="145"/>
    </row>
    <row r="120" spans="1:15">
      <c r="A120" s="145"/>
      <c r="B120" s="145"/>
      <c r="C120" s="145"/>
      <c r="D120" s="145"/>
      <c r="E120" s="145"/>
      <c r="F120" s="145"/>
      <c r="G120" s="145"/>
      <c r="H120" s="145"/>
      <c r="I120" s="145"/>
      <c r="J120" s="145"/>
      <c r="K120" s="145"/>
      <c r="L120" s="145"/>
      <c r="M120" s="145"/>
      <c r="N120" s="145"/>
      <c r="O120" s="145"/>
    </row>
    <row r="121" spans="1:15">
      <c r="A121" s="145"/>
      <c r="B121" s="145"/>
      <c r="C121" s="145"/>
      <c r="D121" s="145"/>
      <c r="E121" s="145"/>
      <c r="F121" s="145"/>
      <c r="G121" s="145"/>
      <c r="H121" s="145"/>
      <c r="I121" s="145"/>
      <c r="J121" s="145"/>
      <c r="K121" s="145"/>
      <c r="L121" s="145"/>
      <c r="M121" s="145"/>
      <c r="N121" s="145"/>
      <c r="O121" s="145"/>
    </row>
    <row r="122" spans="1:15">
      <c r="A122" s="145"/>
      <c r="B122" s="145"/>
      <c r="C122" s="145"/>
      <c r="D122" s="145"/>
      <c r="E122" s="145"/>
      <c r="F122" s="145"/>
      <c r="G122" s="145"/>
      <c r="H122" s="145"/>
      <c r="I122" s="145"/>
      <c r="J122" s="145"/>
      <c r="K122" s="145"/>
      <c r="L122" s="145"/>
      <c r="M122" s="145"/>
      <c r="N122" s="145"/>
      <c r="O122" s="145"/>
    </row>
    <row r="123" spans="1:15">
      <c r="A123" s="145"/>
      <c r="B123" s="145"/>
      <c r="C123" s="145"/>
      <c r="D123" s="145"/>
      <c r="E123" s="145"/>
      <c r="F123" s="145"/>
      <c r="G123" s="145"/>
      <c r="H123" s="145"/>
      <c r="I123" s="145"/>
      <c r="J123" s="145"/>
      <c r="K123" s="145"/>
      <c r="L123" s="145"/>
      <c r="M123" s="145"/>
      <c r="N123" s="145"/>
      <c r="O123" s="145"/>
    </row>
    <row r="124" spans="1:15">
      <c r="A124" s="145"/>
      <c r="B124" s="145"/>
      <c r="C124" s="145"/>
      <c r="D124" s="145"/>
      <c r="E124" s="145"/>
      <c r="F124" s="145"/>
      <c r="G124" s="145"/>
      <c r="H124" s="145"/>
      <c r="I124" s="145"/>
      <c r="J124" s="145"/>
      <c r="K124" s="145"/>
      <c r="L124" s="145"/>
      <c r="M124" s="145"/>
      <c r="N124" s="145"/>
      <c r="O124" s="145"/>
    </row>
    <row r="125" spans="1:15">
      <c r="A125" s="145"/>
      <c r="B125" s="145"/>
      <c r="C125" s="145"/>
      <c r="D125" s="145"/>
      <c r="E125" s="145"/>
      <c r="F125" s="145"/>
      <c r="G125" s="145"/>
      <c r="H125" s="145"/>
      <c r="I125" s="145"/>
      <c r="J125" s="145"/>
      <c r="K125" s="145"/>
      <c r="L125" s="145"/>
      <c r="M125" s="145"/>
      <c r="N125" s="145"/>
      <c r="O125" s="145"/>
    </row>
    <row r="126" spans="1:15">
      <c r="A126" s="145"/>
      <c r="B126" s="145"/>
      <c r="C126" s="145"/>
      <c r="D126" s="145"/>
      <c r="E126" s="145"/>
      <c r="F126" s="145"/>
      <c r="G126" s="145"/>
      <c r="H126" s="145"/>
      <c r="I126" s="145"/>
      <c r="J126" s="145"/>
      <c r="K126" s="145"/>
      <c r="L126" s="145"/>
      <c r="M126" s="145"/>
      <c r="N126" s="145"/>
      <c r="O126" s="145"/>
    </row>
    <row r="127" spans="1:15">
      <c r="A127" s="145"/>
      <c r="B127" s="145"/>
      <c r="C127" s="145"/>
      <c r="D127" s="145"/>
      <c r="E127" s="145"/>
      <c r="F127" s="145"/>
      <c r="G127" s="145"/>
      <c r="H127" s="145"/>
      <c r="I127" s="145"/>
      <c r="J127" s="145"/>
      <c r="K127" s="145"/>
      <c r="L127" s="145"/>
      <c r="M127" s="145"/>
      <c r="N127" s="145"/>
      <c r="O127" s="145"/>
    </row>
    <row r="128" spans="1:15">
      <c r="A128" s="145"/>
      <c r="B128" s="145"/>
      <c r="C128" s="145"/>
      <c r="D128" s="145"/>
      <c r="E128" s="145"/>
      <c r="F128" s="145"/>
      <c r="G128" s="145"/>
      <c r="H128" s="145"/>
      <c r="I128" s="145"/>
      <c r="J128" s="145"/>
      <c r="K128" s="145"/>
      <c r="L128" s="145"/>
      <c r="M128" s="145"/>
      <c r="N128" s="145"/>
      <c r="O128" s="145"/>
    </row>
    <row r="129" spans="1:15">
      <c r="A129" s="145"/>
      <c r="B129" s="145"/>
      <c r="C129" s="145"/>
      <c r="D129" s="145"/>
      <c r="E129" s="145"/>
      <c r="F129" s="145"/>
      <c r="G129" s="145"/>
      <c r="H129" s="145"/>
      <c r="I129" s="145"/>
      <c r="J129" s="145"/>
      <c r="K129" s="145"/>
      <c r="L129" s="145"/>
      <c r="M129" s="145"/>
      <c r="N129" s="145"/>
      <c r="O129" s="145"/>
    </row>
    <row r="130" spans="1:15">
      <c r="A130" s="145"/>
      <c r="B130" s="145"/>
      <c r="C130" s="145"/>
      <c r="D130" s="145"/>
      <c r="E130" s="145"/>
      <c r="F130" s="145"/>
      <c r="G130" s="145"/>
      <c r="H130" s="145"/>
      <c r="I130" s="145"/>
      <c r="J130" s="145"/>
      <c r="K130" s="145"/>
      <c r="L130" s="145"/>
      <c r="M130" s="145"/>
      <c r="N130" s="145"/>
      <c r="O130" s="145"/>
    </row>
    <row r="131" spans="1:15">
      <c r="A131" s="145"/>
      <c r="B131" s="145"/>
      <c r="C131" s="145"/>
      <c r="D131" s="145"/>
      <c r="E131" s="145"/>
      <c r="F131" s="145"/>
      <c r="G131" s="145"/>
      <c r="H131" s="145"/>
      <c r="I131" s="145"/>
      <c r="J131" s="145"/>
      <c r="K131" s="145"/>
      <c r="L131" s="145"/>
      <c r="M131" s="145"/>
      <c r="N131" s="145"/>
      <c r="O131" s="145"/>
    </row>
    <row r="132" spans="1:15">
      <c r="A132" s="145"/>
      <c r="B132" s="145"/>
      <c r="C132" s="145"/>
      <c r="D132" s="145"/>
      <c r="E132" s="145"/>
      <c r="F132" s="145"/>
      <c r="G132" s="145"/>
      <c r="H132" s="145"/>
      <c r="I132" s="145"/>
      <c r="J132" s="145"/>
      <c r="K132" s="145"/>
      <c r="L132" s="145"/>
      <c r="M132" s="145"/>
      <c r="N132" s="145"/>
      <c r="O132" s="145"/>
    </row>
    <row r="133" spans="1:15">
      <c r="A133" s="145"/>
      <c r="B133" s="145"/>
      <c r="C133" s="145"/>
      <c r="D133" s="145"/>
      <c r="E133" s="145"/>
      <c r="F133" s="145"/>
      <c r="G133" s="145"/>
      <c r="H133" s="145"/>
      <c r="I133" s="145"/>
      <c r="J133" s="145"/>
      <c r="K133" s="145"/>
      <c r="L133" s="145"/>
      <c r="M133" s="145"/>
      <c r="N133" s="145"/>
      <c r="O133" s="145"/>
    </row>
    <row r="134" spans="1:15">
      <c r="A134" s="145"/>
      <c r="B134" s="145"/>
      <c r="C134" s="145"/>
      <c r="D134" s="145"/>
      <c r="E134" s="145"/>
      <c r="F134" s="145"/>
      <c r="G134" s="145"/>
      <c r="H134" s="145"/>
      <c r="I134" s="145"/>
      <c r="J134" s="145"/>
      <c r="K134" s="145"/>
      <c r="L134" s="145"/>
      <c r="M134" s="145"/>
      <c r="N134" s="145"/>
      <c r="O134" s="145"/>
    </row>
    <row r="135" spans="1:15">
      <c r="A135" s="145"/>
      <c r="B135" s="145"/>
      <c r="C135" s="145"/>
      <c r="D135" s="145"/>
      <c r="E135" s="145"/>
      <c r="F135" s="145"/>
      <c r="G135" s="145"/>
      <c r="H135" s="145"/>
      <c r="I135" s="145"/>
      <c r="J135" s="145"/>
      <c r="K135" s="145"/>
      <c r="L135" s="145"/>
      <c r="M135" s="145"/>
      <c r="N135" s="145"/>
      <c r="O135" s="145"/>
    </row>
    <row r="136" spans="1:15">
      <c r="A136" s="145"/>
      <c r="B136" s="145"/>
      <c r="C136" s="145"/>
      <c r="D136" s="145"/>
      <c r="E136" s="145"/>
      <c r="F136" s="145"/>
      <c r="G136" s="145"/>
      <c r="H136" s="145"/>
      <c r="I136" s="145"/>
      <c r="J136" s="145"/>
      <c r="K136" s="145"/>
      <c r="L136" s="145"/>
      <c r="M136" s="145"/>
      <c r="N136" s="145"/>
      <c r="O136" s="145"/>
    </row>
    <row r="137" spans="1:15">
      <c r="A137" s="145"/>
      <c r="B137" s="145"/>
      <c r="C137" s="145"/>
      <c r="D137" s="145"/>
      <c r="E137" s="145"/>
      <c r="F137" s="145"/>
      <c r="G137" s="145"/>
      <c r="H137" s="145"/>
      <c r="I137" s="145"/>
      <c r="J137" s="145"/>
      <c r="K137" s="145"/>
      <c r="L137" s="145"/>
      <c r="M137" s="145"/>
      <c r="N137" s="145"/>
      <c r="O137" s="145"/>
    </row>
    <row r="138" spans="1:15">
      <c r="A138" s="145"/>
      <c r="B138" s="145"/>
      <c r="C138" s="145"/>
      <c r="D138" s="145"/>
      <c r="E138" s="145"/>
      <c r="F138" s="145"/>
      <c r="G138" s="145"/>
      <c r="H138" s="145"/>
      <c r="I138" s="145"/>
      <c r="J138" s="145"/>
      <c r="K138" s="145"/>
      <c r="L138" s="145"/>
      <c r="M138" s="145"/>
      <c r="N138" s="145"/>
      <c r="O138" s="145"/>
    </row>
    <row r="139" spans="1:15">
      <c r="A139" s="145"/>
      <c r="B139" s="145"/>
      <c r="C139" s="145"/>
      <c r="D139" s="145"/>
      <c r="E139" s="145"/>
      <c r="F139" s="145"/>
      <c r="G139" s="145"/>
      <c r="H139" s="145"/>
      <c r="I139" s="145"/>
      <c r="J139" s="145"/>
      <c r="K139" s="145"/>
      <c r="L139" s="145"/>
      <c r="M139" s="145"/>
      <c r="N139" s="145"/>
      <c r="O139" s="145"/>
    </row>
    <row r="140" spans="1:15">
      <c r="A140" s="145"/>
      <c r="B140" s="145"/>
      <c r="C140" s="145"/>
      <c r="D140" s="145"/>
      <c r="E140" s="145"/>
      <c r="F140" s="145"/>
      <c r="G140" s="145"/>
      <c r="H140" s="145"/>
      <c r="I140" s="145"/>
      <c r="J140" s="145"/>
      <c r="K140" s="145"/>
      <c r="L140" s="145"/>
      <c r="M140" s="145"/>
      <c r="N140" s="145"/>
      <c r="O140" s="145"/>
    </row>
    <row r="141" spans="1:15">
      <c r="A141" s="145"/>
      <c r="B141" s="145"/>
      <c r="C141" s="145"/>
      <c r="D141" s="145"/>
      <c r="E141" s="145"/>
      <c r="F141" s="145"/>
      <c r="G141" s="145"/>
      <c r="H141" s="145"/>
      <c r="I141" s="145"/>
      <c r="J141" s="145"/>
      <c r="K141" s="145"/>
      <c r="L141" s="145"/>
      <c r="M141" s="145"/>
      <c r="N141" s="145"/>
      <c r="O141" s="145"/>
    </row>
    <row r="142" spans="1:15">
      <c r="A142" s="145"/>
      <c r="B142" s="145"/>
      <c r="C142" s="145"/>
      <c r="D142" s="145"/>
      <c r="E142" s="145"/>
      <c r="F142" s="145"/>
      <c r="G142" s="145"/>
      <c r="H142" s="145"/>
      <c r="I142" s="145"/>
      <c r="J142" s="145"/>
      <c r="K142" s="145"/>
      <c r="L142" s="145"/>
      <c r="M142" s="145"/>
      <c r="N142" s="145"/>
      <c r="O142" s="145"/>
    </row>
    <row r="143" spans="1:15">
      <c r="A143" s="145"/>
      <c r="B143" s="145"/>
      <c r="C143" s="145"/>
      <c r="D143" s="145"/>
      <c r="E143" s="145"/>
      <c r="F143" s="145"/>
      <c r="G143" s="145"/>
      <c r="H143" s="145"/>
      <c r="I143" s="145"/>
      <c r="J143" s="145"/>
      <c r="K143" s="145"/>
      <c r="L143" s="145"/>
      <c r="M143" s="145"/>
      <c r="N143" s="145"/>
      <c r="O143" s="145"/>
    </row>
    <row r="144" spans="1:15">
      <c r="A144" s="145"/>
      <c r="B144" s="145"/>
      <c r="C144" s="145"/>
      <c r="D144" s="145"/>
      <c r="E144" s="145"/>
      <c r="F144" s="145"/>
      <c r="G144" s="145"/>
      <c r="H144" s="145"/>
      <c r="I144" s="145"/>
      <c r="J144" s="145"/>
      <c r="K144" s="145"/>
      <c r="L144" s="145"/>
      <c r="M144" s="145"/>
      <c r="N144" s="145"/>
      <c r="O144" s="145"/>
    </row>
    <row r="145" spans="1:15">
      <c r="A145" s="145"/>
      <c r="B145" s="145"/>
      <c r="C145" s="145"/>
      <c r="D145" s="145"/>
      <c r="E145" s="145"/>
      <c r="F145" s="145"/>
      <c r="G145" s="145"/>
      <c r="H145" s="145"/>
      <c r="I145" s="145"/>
      <c r="J145" s="145"/>
      <c r="K145" s="145"/>
      <c r="L145" s="145"/>
      <c r="M145" s="145"/>
      <c r="N145" s="145"/>
      <c r="O145" s="145"/>
    </row>
    <row r="146" spans="1:15">
      <c r="A146" s="145"/>
      <c r="B146" s="145"/>
      <c r="C146" s="145"/>
      <c r="D146" s="145"/>
      <c r="E146" s="145"/>
      <c r="F146" s="145"/>
      <c r="G146" s="145"/>
      <c r="H146" s="145"/>
      <c r="I146" s="145"/>
      <c r="J146" s="145"/>
      <c r="K146" s="145"/>
      <c r="L146" s="145"/>
      <c r="M146" s="145"/>
      <c r="N146" s="145"/>
      <c r="O146" s="145"/>
    </row>
    <row r="147" spans="1:15">
      <c r="A147" s="145"/>
      <c r="B147" s="145"/>
      <c r="C147" s="145"/>
      <c r="D147" s="145"/>
      <c r="E147" s="145"/>
      <c r="F147" s="145"/>
      <c r="G147" s="145"/>
      <c r="H147" s="145"/>
      <c r="I147" s="145"/>
      <c r="J147" s="145"/>
      <c r="K147" s="145"/>
      <c r="L147" s="145"/>
      <c r="M147" s="145"/>
      <c r="N147" s="145"/>
      <c r="O147" s="145"/>
    </row>
    <row r="148" spans="1:15">
      <c r="A148" s="145"/>
      <c r="B148" s="145"/>
      <c r="C148" s="145"/>
      <c r="D148" s="145"/>
      <c r="E148" s="145"/>
      <c r="F148" s="145"/>
      <c r="G148" s="145"/>
      <c r="H148" s="145"/>
      <c r="I148" s="145"/>
      <c r="J148" s="145"/>
      <c r="K148" s="145"/>
      <c r="L148" s="145"/>
      <c r="M148" s="145"/>
      <c r="N148" s="145"/>
      <c r="O148" s="145"/>
    </row>
    <row r="149" spans="1:15">
      <c r="A149" s="145"/>
      <c r="B149" s="145"/>
      <c r="C149" s="145"/>
      <c r="D149" s="145"/>
      <c r="E149" s="145"/>
      <c r="F149" s="145"/>
      <c r="G149" s="145"/>
      <c r="H149" s="145"/>
      <c r="I149" s="145"/>
      <c r="J149" s="145"/>
      <c r="K149" s="145"/>
      <c r="L149" s="145"/>
      <c r="M149" s="145"/>
      <c r="N149" s="145"/>
      <c r="O149" s="145"/>
    </row>
    <row r="150" spans="1:15">
      <c r="A150" s="145"/>
      <c r="B150" s="145"/>
      <c r="C150" s="145"/>
      <c r="D150" s="145"/>
      <c r="E150" s="145"/>
      <c r="F150" s="145"/>
      <c r="G150" s="145"/>
      <c r="H150" s="145"/>
      <c r="I150" s="145"/>
      <c r="J150" s="145"/>
      <c r="K150" s="145"/>
      <c r="L150" s="145"/>
      <c r="M150" s="145"/>
      <c r="N150" s="145"/>
      <c r="O150" s="145"/>
    </row>
    <row r="151" spans="1:15">
      <c r="A151" s="145"/>
      <c r="B151" s="145"/>
      <c r="C151" s="145"/>
      <c r="D151" s="145"/>
      <c r="E151" s="145"/>
      <c r="F151" s="145"/>
      <c r="G151" s="145"/>
      <c r="H151" s="145"/>
      <c r="I151" s="145"/>
      <c r="J151" s="145"/>
      <c r="K151" s="145"/>
      <c r="L151" s="145"/>
      <c r="M151" s="145"/>
      <c r="N151" s="145"/>
      <c r="O151" s="145"/>
    </row>
    <row r="152" spans="1:15">
      <c r="A152" s="145"/>
      <c r="B152" s="145"/>
      <c r="C152" s="145"/>
      <c r="D152" s="145"/>
      <c r="E152" s="145"/>
      <c r="F152" s="145"/>
      <c r="G152" s="145"/>
      <c r="H152" s="145"/>
      <c r="I152" s="145"/>
      <c r="J152" s="145"/>
      <c r="K152" s="145"/>
      <c r="L152" s="145"/>
      <c r="M152" s="145"/>
      <c r="N152" s="145"/>
      <c r="O152" s="145"/>
    </row>
    <row r="153" spans="1:15">
      <c r="A153" s="145"/>
      <c r="B153" s="145"/>
      <c r="C153" s="145"/>
      <c r="D153" s="145"/>
      <c r="E153" s="145"/>
      <c r="F153" s="145"/>
      <c r="G153" s="145"/>
      <c r="H153" s="145"/>
      <c r="I153" s="145"/>
      <c r="J153" s="145"/>
      <c r="K153" s="145"/>
      <c r="L153" s="145"/>
      <c r="M153" s="145"/>
      <c r="N153" s="145"/>
      <c r="O153" s="145"/>
    </row>
    <row r="154" spans="1:15">
      <c r="A154" s="145"/>
      <c r="B154" s="145"/>
      <c r="C154" s="145"/>
      <c r="D154" s="145"/>
      <c r="E154" s="145"/>
      <c r="F154" s="145"/>
      <c r="G154" s="145"/>
      <c r="H154" s="145"/>
      <c r="I154" s="145"/>
      <c r="J154" s="145"/>
      <c r="K154" s="145"/>
      <c r="L154" s="145"/>
      <c r="M154" s="145"/>
      <c r="N154" s="145"/>
      <c r="O154" s="145"/>
    </row>
    <row r="155" spans="1:15">
      <c r="A155" s="145"/>
      <c r="B155" s="145"/>
      <c r="C155" s="145"/>
      <c r="D155" s="145"/>
      <c r="E155" s="145"/>
      <c r="F155" s="145"/>
      <c r="G155" s="145"/>
      <c r="H155" s="145"/>
      <c r="I155" s="145"/>
      <c r="J155" s="145"/>
      <c r="K155" s="145"/>
      <c r="L155" s="145"/>
      <c r="M155" s="145"/>
      <c r="N155" s="145"/>
      <c r="O155" s="145"/>
    </row>
    <row r="156" spans="1:15">
      <c r="A156" s="145"/>
      <c r="B156" s="145"/>
      <c r="C156" s="145"/>
      <c r="D156" s="145"/>
      <c r="E156" s="145"/>
      <c r="F156" s="145"/>
      <c r="G156" s="145"/>
      <c r="H156" s="145"/>
      <c r="I156" s="145"/>
      <c r="J156" s="145"/>
      <c r="K156" s="145"/>
      <c r="L156" s="145"/>
      <c r="M156" s="145"/>
      <c r="N156" s="145"/>
      <c r="O156" s="145"/>
    </row>
    <row r="157" spans="1:15">
      <c r="A157" s="145"/>
      <c r="B157" s="145"/>
      <c r="C157" s="145"/>
      <c r="D157" s="145"/>
      <c r="E157" s="145"/>
      <c r="F157" s="145"/>
      <c r="G157" s="145"/>
      <c r="H157" s="145"/>
      <c r="I157" s="145"/>
      <c r="J157" s="145"/>
      <c r="K157" s="145"/>
      <c r="L157" s="145"/>
      <c r="M157" s="145"/>
      <c r="N157" s="145"/>
      <c r="O157" s="145"/>
    </row>
    <row r="158" spans="1:15">
      <c r="A158" s="145"/>
      <c r="B158" s="145"/>
      <c r="C158" s="145"/>
      <c r="D158" s="145"/>
      <c r="E158" s="145"/>
      <c r="F158" s="145"/>
      <c r="G158" s="145"/>
      <c r="H158" s="145"/>
      <c r="I158" s="145"/>
      <c r="J158" s="145"/>
      <c r="K158" s="145"/>
      <c r="L158" s="145"/>
      <c r="M158" s="145"/>
      <c r="N158" s="145"/>
      <c r="O158" s="145"/>
    </row>
    <row r="159" spans="1:15">
      <c r="A159" s="145"/>
      <c r="B159" s="145"/>
      <c r="C159" s="145"/>
      <c r="D159" s="145"/>
      <c r="E159" s="145"/>
      <c r="F159" s="145"/>
      <c r="G159" s="145"/>
      <c r="H159" s="145"/>
      <c r="I159" s="145"/>
      <c r="J159" s="145"/>
      <c r="K159" s="145"/>
      <c r="L159" s="145"/>
      <c r="M159" s="145"/>
      <c r="N159" s="145"/>
      <c r="O159" s="145"/>
    </row>
    <row r="160" spans="1:15">
      <c r="A160" s="145"/>
      <c r="B160" s="145"/>
      <c r="C160" s="145"/>
      <c r="D160" s="145"/>
      <c r="E160" s="145"/>
      <c r="F160" s="145"/>
      <c r="G160" s="145"/>
      <c r="H160" s="145"/>
      <c r="I160" s="145"/>
      <c r="J160" s="145"/>
      <c r="K160" s="145"/>
      <c r="L160" s="145"/>
      <c r="M160" s="145"/>
      <c r="N160" s="145"/>
      <c r="O160" s="145"/>
    </row>
    <row r="161" spans="1:15">
      <c r="A161" s="145"/>
      <c r="B161" s="145"/>
      <c r="C161" s="145"/>
      <c r="D161" s="145"/>
      <c r="E161" s="145"/>
      <c r="F161" s="145"/>
      <c r="G161" s="145"/>
      <c r="H161" s="145"/>
      <c r="I161" s="145"/>
      <c r="J161" s="145"/>
      <c r="K161" s="145"/>
      <c r="L161" s="145"/>
      <c r="M161" s="145"/>
      <c r="N161" s="145"/>
      <c r="O161" s="145"/>
    </row>
    <row r="162" spans="1:15">
      <c r="A162" s="145"/>
      <c r="B162" s="145"/>
      <c r="C162" s="145"/>
      <c r="D162" s="145"/>
      <c r="E162" s="145"/>
      <c r="F162" s="145"/>
      <c r="G162" s="145"/>
      <c r="H162" s="145"/>
      <c r="I162" s="145"/>
      <c r="J162" s="145"/>
      <c r="K162" s="145"/>
      <c r="L162" s="145"/>
      <c r="M162" s="145"/>
      <c r="N162" s="145"/>
      <c r="O162" s="145"/>
    </row>
    <row r="163" spans="1:15">
      <c r="A163" s="145"/>
      <c r="B163" s="145"/>
      <c r="C163" s="145"/>
      <c r="D163" s="145"/>
      <c r="E163" s="145"/>
      <c r="F163" s="145"/>
      <c r="G163" s="145"/>
      <c r="H163" s="145"/>
      <c r="I163" s="145"/>
      <c r="J163" s="145"/>
      <c r="K163" s="145"/>
      <c r="L163" s="145"/>
      <c r="M163" s="145"/>
      <c r="N163" s="145"/>
      <c r="O163" s="145"/>
    </row>
    <row r="164" spans="1:15">
      <c r="A164" s="145"/>
      <c r="B164" s="145"/>
      <c r="C164" s="145"/>
      <c r="D164" s="145"/>
      <c r="E164" s="145"/>
      <c r="F164" s="145"/>
      <c r="G164" s="145"/>
      <c r="H164" s="145"/>
      <c r="I164" s="145"/>
      <c r="J164" s="145"/>
      <c r="K164" s="145"/>
      <c r="L164" s="145"/>
      <c r="M164" s="145"/>
      <c r="N164" s="145"/>
      <c r="O164" s="145"/>
    </row>
    <row r="165" spans="1:15">
      <c r="A165" s="145"/>
      <c r="B165" s="145"/>
      <c r="C165" s="145"/>
      <c r="D165" s="145"/>
      <c r="E165" s="145"/>
      <c r="F165" s="145"/>
      <c r="G165" s="145"/>
      <c r="H165" s="145"/>
      <c r="I165" s="145"/>
      <c r="J165" s="145"/>
      <c r="K165" s="145"/>
      <c r="L165" s="145"/>
      <c r="M165" s="145"/>
      <c r="N165" s="145"/>
      <c r="O165" s="145"/>
    </row>
    <row r="166" spans="1:15">
      <c r="A166" s="145"/>
      <c r="B166" s="145"/>
      <c r="C166" s="145"/>
      <c r="D166" s="145"/>
      <c r="E166" s="145"/>
      <c r="F166" s="145"/>
      <c r="G166" s="145"/>
      <c r="H166" s="145"/>
      <c r="I166" s="145"/>
      <c r="J166" s="145"/>
      <c r="K166" s="145"/>
      <c r="L166" s="145"/>
      <c r="M166" s="145"/>
      <c r="N166" s="145"/>
      <c r="O166" s="145"/>
    </row>
    <row r="167" spans="1:15">
      <c r="A167" s="145"/>
      <c r="B167" s="145"/>
      <c r="C167" s="145"/>
      <c r="D167" s="145"/>
      <c r="E167" s="145"/>
      <c r="F167" s="145"/>
      <c r="G167" s="145"/>
      <c r="H167" s="145"/>
      <c r="I167" s="145"/>
      <c r="J167" s="145"/>
      <c r="K167" s="145"/>
      <c r="L167" s="145"/>
      <c r="M167" s="145"/>
      <c r="N167" s="145"/>
      <c r="O167" s="145"/>
    </row>
    <row r="168" spans="1:15">
      <c r="A168" s="145"/>
      <c r="B168" s="145"/>
      <c r="C168" s="145"/>
      <c r="D168" s="145"/>
      <c r="E168" s="145"/>
      <c r="F168" s="145"/>
      <c r="G168" s="145"/>
      <c r="H168" s="145"/>
      <c r="I168" s="145"/>
      <c r="J168" s="145"/>
      <c r="K168" s="145"/>
      <c r="L168" s="145"/>
      <c r="M168" s="145"/>
      <c r="N168" s="145"/>
      <c r="O168" s="145"/>
    </row>
    <row r="169" spans="1:15">
      <c r="A169" s="145"/>
      <c r="B169" s="145"/>
      <c r="C169" s="145"/>
      <c r="D169" s="145"/>
      <c r="E169" s="145"/>
      <c r="F169" s="145"/>
      <c r="G169" s="145"/>
      <c r="H169" s="145"/>
      <c r="I169" s="145"/>
      <c r="J169" s="145"/>
      <c r="K169" s="145"/>
      <c r="L169" s="145"/>
      <c r="M169" s="145"/>
      <c r="N169" s="145"/>
      <c r="O169" s="145"/>
    </row>
    <row r="170" spans="1:15">
      <c r="A170" s="145"/>
      <c r="B170" s="145"/>
      <c r="C170" s="145"/>
      <c r="D170" s="145"/>
      <c r="E170" s="145"/>
      <c r="F170" s="145"/>
      <c r="G170" s="145"/>
      <c r="H170" s="145"/>
      <c r="I170" s="145"/>
      <c r="J170" s="145"/>
      <c r="K170" s="145"/>
      <c r="L170" s="145"/>
      <c r="M170" s="145"/>
      <c r="N170" s="145"/>
      <c r="O170" s="145"/>
    </row>
    <row r="171" spans="1:15">
      <c r="A171" s="145"/>
      <c r="B171" s="145"/>
      <c r="C171" s="145"/>
      <c r="D171" s="145"/>
      <c r="E171" s="145"/>
      <c r="F171" s="145"/>
      <c r="G171" s="145"/>
      <c r="H171" s="145"/>
      <c r="I171" s="145"/>
      <c r="J171" s="145"/>
      <c r="K171" s="145"/>
      <c r="L171" s="145"/>
      <c r="M171" s="145"/>
      <c r="N171" s="145"/>
      <c r="O171" s="145"/>
    </row>
    <row r="172" spans="1:15">
      <c r="A172" s="145"/>
      <c r="B172" s="145"/>
      <c r="C172" s="145"/>
      <c r="D172" s="145"/>
      <c r="E172" s="145"/>
      <c r="F172" s="145"/>
      <c r="G172" s="145"/>
      <c r="H172" s="145"/>
      <c r="I172" s="145"/>
      <c r="J172" s="145"/>
      <c r="K172" s="145"/>
      <c r="L172" s="145"/>
      <c r="M172" s="145"/>
      <c r="N172" s="145"/>
      <c r="O172" s="145"/>
    </row>
    <row r="173" spans="1:15">
      <c r="A173" s="145"/>
      <c r="B173" s="145"/>
      <c r="C173" s="145"/>
      <c r="D173" s="145"/>
      <c r="E173" s="145"/>
      <c r="F173" s="145"/>
      <c r="G173" s="145"/>
      <c r="H173" s="145"/>
      <c r="I173" s="145"/>
      <c r="J173" s="145"/>
      <c r="K173" s="145"/>
      <c r="L173" s="145"/>
      <c r="M173" s="145"/>
      <c r="N173" s="145"/>
      <c r="O173" s="145"/>
    </row>
    <row r="174" spans="1:15">
      <c r="A174" s="145"/>
      <c r="B174" s="145"/>
      <c r="C174" s="145"/>
      <c r="D174" s="145"/>
      <c r="E174" s="145"/>
      <c r="F174" s="145"/>
      <c r="G174" s="145"/>
      <c r="H174" s="145"/>
      <c r="I174" s="145"/>
      <c r="J174" s="145"/>
      <c r="K174" s="145"/>
      <c r="L174" s="145"/>
      <c r="M174" s="145"/>
      <c r="N174" s="145"/>
      <c r="O174" s="145"/>
    </row>
    <row r="175" spans="1:15">
      <c r="A175" s="145"/>
      <c r="B175" s="145"/>
      <c r="C175" s="145"/>
      <c r="D175" s="145"/>
      <c r="E175" s="145"/>
      <c r="F175" s="145"/>
      <c r="G175" s="145"/>
      <c r="H175" s="145"/>
      <c r="I175" s="145"/>
      <c r="J175" s="145"/>
      <c r="K175" s="145"/>
      <c r="L175" s="145"/>
      <c r="M175" s="145"/>
      <c r="N175" s="145"/>
      <c r="O175" s="145"/>
    </row>
    <row r="176" spans="1:15">
      <c r="A176" s="145"/>
      <c r="B176" s="145"/>
      <c r="C176" s="145"/>
      <c r="D176" s="145"/>
      <c r="E176" s="145"/>
      <c r="F176" s="145"/>
      <c r="G176" s="145"/>
      <c r="H176" s="145"/>
      <c r="I176" s="145"/>
      <c r="J176" s="145"/>
      <c r="K176" s="145"/>
      <c r="L176" s="145"/>
      <c r="M176" s="145"/>
      <c r="N176" s="145"/>
      <c r="O176" s="145"/>
    </row>
    <row r="177" spans="1:15">
      <c r="A177" s="145"/>
      <c r="B177" s="145"/>
      <c r="C177" s="145"/>
      <c r="D177" s="145"/>
      <c r="E177" s="145"/>
      <c r="F177" s="145"/>
      <c r="G177" s="145"/>
      <c r="H177" s="145"/>
      <c r="I177" s="145"/>
      <c r="J177" s="145"/>
      <c r="K177" s="145"/>
      <c r="L177" s="145"/>
      <c r="M177" s="145"/>
      <c r="N177" s="145"/>
      <c r="O177" s="145"/>
    </row>
    <row r="178" spans="1:15">
      <c r="A178" s="145"/>
      <c r="B178" s="145"/>
      <c r="C178" s="145"/>
      <c r="D178" s="145"/>
      <c r="E178" s="145"/>
      <c r="F178" s="145"/>
      <c r="G178" s="145"/>
      <c r="H178" s="145"/>
      <c r="I178" s="145"/>
      <c r="J178" s="145"/>
      <c r="K178" s="145"/>
      <c r="L178" s="145"/>
      <c r="M178" s="145"/>
      <c r="N178" s="145"/>
      <c r="O178" s="145"/>
    </row>
    <row r="179" spans="1:15">
      <c r="A179" s="145"/>
      <c r="B179" s="145"/>
      <c r="C179" s="145"/>
      <c r="D179" s="145"/>
      <c r="E179" s="145"/>
      <c r="F179" s="145"/>
      <c r="G179" s="145"/>
      <c r="H179" s="145"/>
      <c r="I179" s="145"/>
      <c r="J179" s="145"/>
      <c r="K179" s="145"/>
      <c r="L179" s="145"/>
      <c r="M179" s="145"/>
      <c r="N179" s="145"/>
      <c r="O179" s="145"/>
    </row>
    <row r="180" spans="1:15">
      <c r="A180" s="145"/>
      <c r="B180" s="145"/>
      <c r="C180" s="145"/>
      <c r="D180" s="145"/>
      <c r="E180" s="145"/>
      <c r="F180" s="145"/>
      <c r="G180" s="145"/>
      <c r="H180" s="145"/>
      <c r="I180" s="145"/>
      <c r="J180" s="145"/>
      <c r="K180" s="145"/>
      <c r="L180" s="145"/>
      <c r="M180" s="145"/>
      <c r="N180" s="145"/>
      <c r="O180" s="145"/>
    </row>
    <row r="181" spans="1:15">
      <c r="A181" s="145"/>
      <c r="B181" s="145"/>
      <c r="C181" s="145"/>
      <c r="D181" s="145"/>
      <c r="E181" s="145"/>
      <c r="F181" s="145"/>
      <c r="G181" s="145"/>
      <c r="H181" s="145"/>
      <c r="I181" s="145"/>
      <c r="J181" s="145"/>
      <c r="K181" s="145"/>
      <c r="L181" s="145"/>
      <c r="M181" s="145"/>
      <c r="N181" s="145"/>
      <c r="O181" s="145"/>
    </row>
    <row r="182" spans="1:15">
      <c r="A182" s="145"/>
      <c r="B182" s="145"/>
      <c r="C182" s="145"/>
      <c r="D182" s="145"/>
      <c r="E182" s="145"/>
      <c r="F182" s="145"/>
      <c r="G182" s="145"/>
      <c r="H182" s="145"/>
      <c r="I182" s="145"/>
      <c r="J182" s="145"/>
      <c r="K182" s="145"/>
      <c r="L182" s="145"/>
      <c r="M182" s="145"/>
      <c r="N182" s="145"/>
      <c r="O182" s="145"/>
    </row>
    <row r="183" spans="1:15">
      <c r="A183" s="145"/>
      <c r="B183" s="145"/>
      <c r="C183" s="145"/>
      <c r="D183" s="145"/>
      <c r="E183" s="145"/>
      <c r="F183" s="145"/>
      <c r="G183" s="145"/>
      <c r="H183" s="145"/>
      <c r="I183" s="145"/>
      <c r="J183" s="145"/>
      <c r="K183" s="145"/>
      <c r="L183" s="145"/>
      <c r="M183" s="145"/>
      <c r="N183" s="145"/>
      <c r="O183" s="145"/>
    </row>
    <row r="184" spans="1:15">
      <c r="A184" s="145"/>
      <c r="B184" s="145"/>
      <c r="C184" s="145"/>
      <c r="D184" s="145"/>
      <c r="E184" s="145"/>
      <c r="F184" s="145"/>
      <c r="G184" s="145"/>
      <c r="H184" s="145"/>
      <c r="I184" s="145"/>
      <c r="J184" s="145"/>
      <c r="K184" s="145"/>
      <c r="L184" s="145"/>
      <c r="M184" s="145"/>
      <c r="N184" s="145"/>
      <c r="O184" s="145"/>
    </row>
    <row r="185" spans="1:15">
      <c r="A185" s="145"/>
      <c r="B185" s="145"/>
      <c r="C185" s="145"/>
      <c r="D185" s="145"/>
      <c r="E185" s="145"/>
      <c r="F185" s="145"/>
      <c r="G185" s="145"/>
      <c r="H185" s="145"/>
      <c r="I185" s="145"/>
      <c r="J185" s="145"/>
      <c r="K185" s="145"/>
      <c r="L185" s="145"/>
      <c r="M185" s="145"/>
      <c r="N185" s="145"/>
      <c r="O185" s="145"/>
    </row>
    <row r="186" spans="1:15">
      <c r="A186" s="145"/>
      <c r="B186" s="145"/>
      <c r="C186" s="145"/>
      <c r="D186" s="145"/>
      <c r="E186" s="145"/>
      <c r="F186" s="145"/>
      <c r="G186" s="145"/>
      <c r="H186" s="145"/>
      <c r="I186" s="145"/>
      <c r="J186" s="145"/>
      <c r="K186" s="145"/>
      <c r="L186" s="145"/>
      <c r="M186" s="145"/>
      <c r="N186" s="145"/>
      <c r="O186" s="145"/>
    </row>
    <row r="187" spans="1:15">
      <c r="A187" s="145"/>
      <c r="B187" s="145"/>
      <c r="C187" s="145"/>
      <c r="D187" s="145"/>
      <c r="E187" s="145"/>
      <c r="F187" s="145"/>
      <c r="G187" s="145"/>
      <c r="H187" s="145"/>
      <c r="I187" s="145"/>
      <c r="J187" s="145"/>
      <c r="K187" s="145"/>
      <c r="L187" s="145"/>
      <c r="M187" s="145"/>
      <c r="N187" s="145"/>
      <c r="O187" s="145"/>
    </row>
    <row r="188" spans="1:15">
      <c r="A188" s="145"/>
      <c r="B188" s="145"/>
      <c r="C188" s="145"/>
      <c r="D188" s="145"/>
      <c r="E188" s="145"/>
      <c r="F188" s="145"/>
      <c r="G188" s="145"/>
      <c r="H188" s="145"/>
      <c r="I188" s="145"/>
      <c r="J188" s="145"/>
      <c r="K188" s="145"/>
      <c r="L188" s="145"/>
      <c r="M188" s="145"/>
      <c r="N188" s="145"/>
      <c r="O188" s="145"/>
    </row>
    <row r="189" spans="1:15">
      <c r="A189" s="145"/>
      <c r="B189" s="145"/>
      <c r="C189" s="145"/>
      <c r="D189" s="145"/>
      <c r="E189" s="145"/>
      <c r="F189" s="145"/>
      <c r="G189" s="145"/>
      <c r="H189" s="145"/>
      <c r="I189" s="145"/>
      <c r="J189" s="145"/>
      <c r="K189" s="145"/>
      <c r="L189" s="145"/>
      <c r="M189" s="145"/>
      <c r="N189" s="145"/>
      <c r="O189" s="145"/>
    </row>
    <row r="190" spans="1:15">
      <c r="A190" s="145"/>
      <c r="B190" s="145"/>
      <c r="C190" s="145"/>
      <c r="D190" s="145"/>
      <c r="E190" s="145"/>
      <c r="F190" s="145"/>
      <c r="G190" s="145"/>
      <c r="H190" s="145"/>
      <c r="I190" s="145"/>
      <c r="J190" s="145"/>
      <c r="K190" s="145"/>
      <c r="L190" s="145"/>
      <c r="M190" s="145"/>
      <c r="N190" s="145"/>
      <c r="O190" s="145"/>
    </row>
    <row r="191" spans="1:15">
      <c r="A191" s="145"/>
      <c r="B191" s="145"/>
      <c r="C191" s="145"/>
      <c r="D191" s="145"/>
      <c r="E191" s="145"/>
      <c r="F191" s="145"/>
      <c r="G191" s="145"/>
      <c r="H191" s="145"/>
      <c r="I191" s="145"/>
      <c r="J191" s="145"/>
      <c r="K191" s="145"/>
      <c r="L191" s="145"/>
      <c r="M191" s="145"/>
      <c r="N191" s="145"/>
      <c r="O191" s="145"/>
    </row>
    <row r="192" spans="1:15">
      <c r="A192" s="145"/>
      <c r="B192" s="145"/>
      <c r="C192" s="145"/>
      <c r="D192" s="145"/>
      <c r="E192" s="145"/>
      <c r="F192" s="145"/>
      <c r="G192" s="145"/>
      <c r="H192" s="145"/>
      <c r="I192" s="145"/>
      <c r="J192" s="145"/>
      <c r="K192" s="145"/>
      <c r="L192" s="145"/>
      <c r="M192" s="145"/>
      <c r="N192" s="145"/>
      <c r="O192" s="145"/>
    </row>
    <row r="193" spans="1:15">
      <c r="A193" s="145"/>
      <c r="B193" s="145"/>
      <c r="C193" s="145"/>
      <c r="D193" s="145"/>
      <c r="E193" s="145"/>
      <c r="F193" s="145"/>
      <c r="G193" s="145"/>
      <c r="H193" s="145"/>
      <c r="I193" s="145"/>
      <c r="J193" s="145"/>
      <c r="K193" s="145"/>
      <c r="L193" s="145"/>
      <c r="M193" s="145"/>
      <c r="N193" s="145"/>
      <c r="O193" s="145"/>
    </row>
    <row r="194" spans="1:15">
      <c r="A194" s="145"/>
      <c r="B194" s="145"/>
      <c r="C194" s="145"/>
      <c r="D194" s="145"/>
      <c r="E194" s="145"/>
      <c r="F194" s="145"/>
      <c r="G194" s="145"/>
      <c r="H194" s="145"/>
      <c r="I194" s="145"/>
      <c r="J194" s="145"/>
      <c r="K194" s="145"/>
      <c r="L194" s="145"/>
      <c r="M194" s="145"/>
      <c r="N194" s="145"/>
      <c r="O194" s="145"/>
    </row>
    <row r="195" spans="1:15">
      <c r="A195" s="145"/>
      <c r="B195" s="145"/>
      <c r="C195" s="145"/>
      <c r="D195" s="145"/>
      <c r="E195" s="145"/>
      <c r="F195" s="145"/>
      <c r="G195" s="145"/>
      <c r="H195" s="145"/>
      <c r="I195" s="145"/>
      <c r="J195" s="145"/>
      <c r="K195" s="145"/>
      <c r="L195" s="145"/>
      <c r="M195" s="145"/>
      <c r="N195" s="145"/>
      <c r="O195" s="145"/>
    </row>
    <row r="196" spans="1:15">
      <c r="A196" s="145"/>
      <c r="B196" s="145"/>
      <c r="C196" s="145"/>
      <c r="D196" s="145"/>
      <c r="E196" s="145"/>
      <c r="F196" s="145"/>
      <c r="G196" s="145"/>
      <c r="H196" s="145"/>
      <c r="I196" s="145"/>
      <c r="J196" s="145"/>
      <c r="K196" s="145"/>
      <c r="L196" s="145"/>
      <c r="M196" s="145"/>
      <c r="N196" s="145"/>
      <c r="O196" s="145"/>
    </row>
    <row r="197" spans="1:15">
      <c r="A197" s="145"/>
      <c r="B197" s="145"/>
      <c r="C197" s="145"/>
      <c r="D197" s="145"/>
      <c r="E197" s="145"/>
      <c r="F197" s="145"/>
      <c r="G197" s="145"/>
      <c r="H197" s="145"/>
      <c r="I197" s="145"/>
      <c r="J197" s="145"/>
      <c r="K197" s="145"/>
      <c r="L197" s="145"/>
      <c r="M197" s="145"/>
      <c r="N197" s="145"/>
      <c r="O197" s="145"/>
    </row>
    <row r="198" spans="1:15">
      <c r="A198" s="145"/>
      <c r="B198" s="145"/>
      <c r="C198" s="145"/>
      <c r="D198" s="145"/>
      <c r="E198" s="145"/>
      <c r="F198" s="145"/>
      <c r="G198" s="145"/>
      <c r="H198" s="145"/>
      <c r="I198" s="145"/>
      <c r="J198" s="145"/>
      <c r="K198" s="145"/>
      <c r="L198" s="145"/>
      <c r="M198" s="145"/>
      <c r="N198" s="145"/>
      <c r="O198" s="145"/>
    </row>
    <row r="199" spans="1:15">
      <c r="A199" s="145"/>
      <c r="B199" s="145"/>
      <c r="C199" s="145"/>
      <c r="D199" s="145"/>
      <c r="E199" s="145"/>
      <c r="F199" s="145"/>
      <c r="G199" s="145"/>
      <c r="H199" s="145"/>
      <c r="I199" s="145"/>
      <c r="J199" s="145"/>
      <c r="K199" s="145"/>
      <c r="L199" s="145"/>
      <c r="M199" s="145"/>
      <c r="N199" s="145"/>
      <c r="O199" s="145"/>
    </row>
    <row r="200" spans="1:15">
      <c r="A200" s="145"/>
      <c r="B200" s="145"/>
      <c r="C200" s="145"/>
      <c r="D200" s="145"/>
      <c r="E200" s="145"/>
      <c r="F200" s="145"/>
      <c r="G200" s="145"/>
      <c r="H200" s="145"/>
      <c r="I200" s="145"/>
      <c r="J200" s="145"/>
      <c r="K200" s="145"/>
      <c r="L200" s="145"/>
      <c r="M200" s="145"/>
      <c r="N200" s="145"/>
      <c r="O200" s="145"/>
    </row>
    <row r="201" spans="1:15">
      <c r="A201" s="145"/>
      <c r="B201" s="145"/>
      <c r="C201" s="145"/>
      <c r="D201" s="145"/>
      <c r="E201" s="145"/>
      <c r="F201" s="145"/>
      <c r="G201" s="145"/>
      <c r="H201" s="145"/>
      <c r="I201" s="145"/>
      <c r="J201" s="145"/>
      <c r="K201" s="145"/>
      <c r="L201" s="145"/>
      <c r="M201" s="145"/>
      <c r="N201" s="145"/>
      <c r="O201" s="145"/>
    </row>
    <row r="202" spans="1:15">
      <c r="A202" s="145"/>
      <c r="B202" s="145"/>
      <c r="C202" s="145"/>
      <c r="D202" s="145"/>
      <c r="E202" s="145"/>
      <c r="F202" s="145"/>
      <c r="G202" s="145"/>
      <c r="H202" s="145"/>
      <c r="I202" s="145"/>
      <c r="J202" s="145"/>
      <c r="K202" s="145"/>
      <c r="L202" s="145"/>
      <c r="M202" s="145"/>
      <c r="N202" s="145"/>
      <c r="O202" s="145"/>
    </row>
    <row r="203" spans="1:15">
      <c r="A203" s="145"/>
      <c r="B203" s="145"/>
      <c r="C203" s="145"/>
      <c r="D203" s="145"/>
      <c r="E203" s="145"/>
      <c r="F203" s="145"/>
      <c r="G203" s="145"/>
      <c r="H203" s="145"/>
      <c r="I203" s="145"/>
      <c r="J203" s="145"/>
      <c r="K203" s="145"/>
      <c r="L203" s="145"/>
      <c r="M203" s="145"/>
      <c r="N203" s="145"/>
      <c r="O203" s="145"/>
    </row>
    <row r="204" spans="1:15">
      <c r="A204" s="145"/>
      <c r="B204" s="145"/>
      <c r="C204" s="145"/>
      <c r="D204" s="145"/>
      <c r="E204" s="145"/>
      <c r="F204" s="145"/>
      <c r="G204" s="145"/>
      <c r="H204" s="145"/>
      <c r="I204" s="145"/>
      <c r="J204" s="145"/>
      <c r="K204" s="145"/>
      <c r="L204" s="145"/>
      <c r="M204" s="145"/>
      <c r="N204" s="145"/>
      <c r="O204" s="145"/>
    </row>
    <row r="205" spans="1:15">
      <c r="A205" s="145"/>
      <c r="B205" s="145"/>
      <c r="C205" s="145"/>
      <c r="D205" s="145"/>
      <c r="E205" s="145"/>
      <c r="F205" s="145"/>
      <c r="G205" s="145"/>
      <c r="H205" s="145"/>
      <c r="I205" s="145"/>
      <c r="J205" s="145"/>
      <c r="K205" s="145"/>
      <c r="L205" s="145"/>
      <c r="M205" s="145"/>
      <c r="N205" s="145"/>
      <c r="O205" s="145"/>
    </row>
    <row r="206" spans="1:15">
      <c r="A206" s="145"/>
      <c r="B206" s="145"/>
      <c r="C206" s="145"/>
      <c r="D206" s="145"/>
      <c r="E206" s="145"/>
      <c r="F206" s="145"/>
      <c r="G206" s="145"/>
      <c r="H206" s="145"/>
      <c r="I206" s="145"/>
      <c r="J206" s="145"/>
      <c r="K206" s="145"/>
      <c r="L206" s="145"/>
      <c r="M206" s="145"/>
      <c r="N206" s="145"/>
      <c r="O206" s="145"/>
    </row>
    <row r="207" spans="1:15">
      <c r="A207" s="145"/>
      <c r="B207" s="145"/>
      <c r="C207" s="145"/>
      <c r="D207" s="145"/>
      <c r="E207" s="145"/>
      <c r="F207" s="145"/>
      <c r="G207" s="145"/>
      <c r="H207" s="145"/>
      <c r="I207" s="145"/>
      <c r="J207" s="145"/>
      <c r="K207" s="145"/>
      <c r="L207" s="145"/>
      <c r="M207" s="145"/>
      <c r="N207" s="145"/>
      <c r="O207" s="145"/>
    </row>
    <row r="208" spans="1:15">
      <c r="A208" s="145"/>
      <c r="B208" s="145"/>
      <c r="C208" s="145"/>
      <c r="D208" s="145"/>
      <c r="E208" s="145"/>
      <c r="F208" s="145"/>
      <c r="G208" s="145"/>
      <c r="H208" s="145"/>
      <c r="I208" s="145"/>
      <c r="J208" s="145"/>
      <c r="K208" s="145"/>
      <c r="L208" s="145"/>
      <c r="M208" s="145"/>
      <c r="N208" s="145"/>
      <c r="O208" s="145"/>
    </row>
    <row r="209" spans="1:15">
      <c r="A209" s="145"/>
      <c r="B209" s="145"/>
      <c r="C209" s="145"/>
      <c r="D209" s="145"/>
      <c r="E209" s="145"/>
      <c r="F209" s="145"/>
      <c r="G209" s="145"/>
      <c r="H209" s="145"/>
      <c r="I209" s="145"/>
      <c r="J209" s="145"/>
      <c r="K209" s="145"/>
      <c r="L209" s="145"/>
      <c r="M209" s="145"/>
      <c r="N209" s="145"/>
      <c r="O209" s="145"/>
    </row>
    <row r="210" spans="1:15">
      <c r="A210" s="145"/>
      <c r="B210" s="145"/>
      <c r="C210" s="145"/>
      <c r="D210" s="145"/>
      <c r="E210" s="145"/>
      <c r="F210" s="145"/>
      <c r="G210" s="145"/>
      <c r="H210" s="145"/>
      <c r="I210" s="145"/>
      <c r="J210" s="145"/>
      <c r="K210" s="145"/>
      <c r="L210" s="145"/>
      <c r="M210" s="145"/>
      <c r="N210" s="145"/>
      <c r="O210" s="145"/>
    </row>
    <row r="211" spans="1:15">
      <c r="A211" s="145"/>
      <c r="B211" s="145"/>
      <c r="C211" s="145"/>
      <c r="D211" s="145"/>
      <c r="E211" s="145"/>
      <c r="F211" s="145"/>
      <c r="G211" s="145"/>
      <c r="H211" s="145"/>
      <c r="I211" s="145"/>
      <c r="J211" s="145"/>
      <c r="K211" s="145"/>
      <c r="L211" s="145"/>
      <c r="M211" s="145"/>
      <c r="N211" s="145"/>
      <c r="O211" s="145"/>
    </row>
    <row r="212" spans="1:15">
      <c r="A212" s="145"/>
      <c r="B212" s="145"/>
      <c r="C212" s="145"/>
      <c r="D212" s="145"/>
      <c r="E212" s="145"/>
      <c r="F212" s="145"/>
      <c r="G212" s="145"/>
      <c r="H212" s="145"/>
      <c r="I212" s="145"/>
      <c r="J212" s="145"/>
      <c r="K212" s="145"/>
      <c r="L212" s="145"/>
      <c r="M212" s="145"/>
      <c r="N212" s="145"/>
      <c r="O212" s="145"/>
    </row>
    <row r="213" spans="1:15">
      <c r="A213" s="145"/>
      <c r="B213" s="145"/>
      <c r="C213" s="145"/>
      <c r="D213" s="145"/>
      <c r="E213" s="145"/>
      <c r="F213" s="145"/>
      <c r="G213" s="145"/>
      <c r="H213" s="145"/>
      <c r="I213" s="145"/>
      <c r="J213" s="145"/>
      <c r="K213" s="145"/>
      <c r="L213" s="145"/>
      <c r="M213" s="145"/>
      <c r="N213" s="145"/>
      <c r="O213" s="145"/>
    </row>
    <row r="214" spans="1:15">
      <c r="A214" s="145"/>
      <c r="B214" s="145"/>
      <c r="C214" s="145"/>
      <c r="D214" s="145"/>
      <c r="E214" s="145"/>
      <c r="F214" s="145"/>
      <c r="G214" s="145"/>
      <c r="H214" s="145"/>
      <c r="I214" s="145"/>
      <c r="J214" s="145"/>
      <c r="K214" s="145"/>
      <c r="L214" s="145"/>
      <c r="M214" s="145"/>
      <c r="N214" s="145"/>
      <c r="O214" s="145"/>
    </row>
    <row r="215" spans="1:15">
      <c r="A215" s="145"/>
      <c r="B215" s="145"/>
      <c r="C215" s="145"/>
      <c r="D215" s="145"/>
      <c r="E215" s="145"/>
      <c r="F215" s="145"/>
      <c r="G215" s="145"/>
      <c r="H215" s="145"/>
      <c r="I215" s="145"/>
      <c r="J215" s="145"/>
      <c r="K215" s="145"/>
      <c r="L215" s="145"/>
      <c r="M215" s="145"/>
      <c r="N215" s="145"/>
      <c r="O215" s="145"/>
    </row>
    <row r="216" spans="1:15">
      <c r="A216" s="145"/>
      <c r="B216" s="145"/>
      <c r="C216" s="145"/>
      <c r="D216" s="145"/>
      <c r="E216" s="145"/>
      <c r="F216" s="145"/>
      <c r="G216" s="145"/>
      <c r="H216" s="145"/>
      <c r="I216" s="145"/>
      <c r="J216" s="145"/>
      <c r="K216" s="145"/>
      <c r="L216" s="145"/>
      <c r="M216" s="145"/>
      <c r="N216" s="145"/>
      <c r="O216" s="145"/>
    </row>
    <row r="217" spans="1:15">
      <c r="A217" s="145"/>
      <c r="B217" s="145"/>
      <c r="C217" s="145"/>
      <c r="D217" s="145"/>
      <c r="E217" s="145"/>
      <c r="F217" s="145"/>
      <c r="G217" s="145"/>
      <c r="H217" s="145"/>
      <c r="I217" s="145"/>
      <c r="J217" s="145"/>
      <c r="K217" s="145"/>
      <c r="L217" s="145"/>
      <c r="M217" s="145"/>
      <c r="N217" s="145"/>
      <c r="O217" s="145"/>
    </row>
    <row r="218" spans="1:15">
      <c r="A218" s="145"/>
      <c r="B218" s="145"/>
      <c r="C218" s="145"/>
      <c r="D218" s="145"/>
      <c r="E218" s="145"/>
      <c r="F218" s="145"/>
      <c r="G218" s="145"/>
      <c r="H218" s="145"/>
      <c r="I218" s="145"/>
      <c r="J218" s="145"/>
      <c r="K218" s="145"/>
      <c r="L218" s="145"/>
      <c r="M218" s="145"/>
      <c r="N218" s="145"/>
      <c r="O218" s="145"/>
    </row>
    <row r="219" spans="1:15">
      <c r="A219" s="145"/>
      <c r="B219" s="145"/>
      <c r="C219" s="145"/>
      <c r="D219" s="145"/>
      <c r="E219" s="145"/>
      <c r="F219" s="145"/>
      <c r="G219" s="145"/>
      <c r="H219" s="145"/>
      <c r="I219" s="145"/>
      <c r="J219" s="145"/>
      <c r="K219" s="145"/>
      <c r="L219" s="145"/>
      <c r="M219" s="145"/>
      <c r="N219" s="145"/>
      <c r="O219" s="145"/>
    </row>
    <row r="220" spans="1:15">
      <c r="A220" s="145"/>
      <c r="B220" s="145"/>
      <c r="C220" s="145"/>
      <c r="D220" s="145"/>
      <c r="E220" s="145"/>
      <c r="F220" s="145"/>
      <c r="G220" s="145"/>
      <c r="H220" s="145"/>
      <c r="I220" s="145"/>
      <c r="J220" s="145"/>
      <c r="K220" s="145"/>
      <c r="L220" s="145"/>
      <c r="M220" s="145"/>
      <c r="N220" s="145"/>
      <c r="O220" s="145"/>
    </row>
    <row r="221" spans="1:15">
      <c r="A221" s="145"/>
      <c r="B221" s="145"/>
      <c r="C221" s="145"/>
      <c r="D221" s="145"/>
      <c r="E221" s="145"/>
      <c r="F221" s="145"/>
      <c r="G221" s="145"/>
      <c r="H221" s="145"/>
      <c r="I221" s="145"/>
      <c r="J221" s="145"/>
      <c r="K221" s="145"/>
      <c r="L221" s="145"/>
      <c r="M221" s="145"/>
      <c r="N221" s="145"/>
      <c r="O221" s="145"/>
    </row>
    <row r="222" spans="1:15">
      <c r="A222" s="145"/>
      <c r="B222" s="145"/>
      <c r="C222" s="145"/>
      <c r="D222" s="145"/>
      <c r="E222" s="145"/>
      <c r="F222" s="145"/>
      <c r="G222" s="145"/>
      <c r="H222" s="145"/>
      <c r="I222" s="145"/>
      <c r="J222" s="145"/>
      <c r="K222" s="145"/>
      <c r="L222" s="145"/>
      <c r="M222" s="145"/>
      <c r="N222" s="145"/>
      <c r="O222" s="145"/>
    </row>
    <row r="223" spans="1:15">
      <c r="A223" s="145"/>
      <c r="B223" s="145"/>
      <c r="C223" s="145"/>
      <c r="D223" s="145"/>
      <c r="E223" s="145"/>
      <c r="F223" s="145"/>
      <c r="G223" s="145"/>
      <c r="H223" s="145"/>
      <c r="I223" s="145"/>
      <c r="J223" s="145"/>
      <c r="K223" s="145"/>
      <c r="L223" s="145"/>
      <c r="M223" s="145"/>
      <c r="N223" s="145"/>
      <c r="O223" s="145"/>
    </row>
    <row r="224" spans="1:15">
      <c r="A224" s="145"/>
      <c r="B224" s="145"/>
      <c r="C224" s="145"/>
      <c r="D224" s="145"/>
      <c r="E224" s="145"/>
      <c r="F224" s="145"/>
      <c r="G224" s="145"/>
      <c r="H224" s="145"/>
      <c r="I224" s="145"/>
      <c r="J224" s="145"/>
      <c r="K224" s="145"/>
      <c r="L224" s="145"/>
      <c r="M224" s="145"/>
      <c r="N224" s="145"/>
      <c r="O224" s="145"/>
    </row>
    <row r="225" spans="1:15">
      <c r="A225" s="145"/>
      <c r="B225" s="145"/>
      <c r="C225" s="145"/>
      <c r="D225" s="145"/>
      <c r="E225" s="145"/>
      <c r="F225" s="145"/>
      <c r="G225" s="145"/>
      <c r="H225" s="145"/>
      <c r="I225" s="145"/>
      <c r="J225" s="145"/>
      <c r="K225" s="145"/>
      <c r="L225" s="145"/>
      <c r="M225" s="145"/>
      <c r="N225" s="145"/>
      <c r="O225" s="145"/>
    </row>
    <row r="226" spans="1:15">
      <c r="A226" s="145"/>
      <c r="B226" s="145"/>
      <c r="C226" s="145"/>
      <c r="D226" s="145"/>
      <c r="E226" s="145"/>
      <c r="F226" s="145"/>
      <c r="G226" s="145"/>
      <c r="H226" s="145"/>
      <c r="I226" s="145"/>
      <c r="J226" s="145"/>
      <c r="K226" s="145"/>
      <c r="L226" s="145"/>
      <c r="M226" s="145"/>
      <c r="N226" s="145"/>
      <c r="O226" s="145"/>
    </row>
    <row r="227" spans="1:15">
      <c r="A227" s="145"/>
      <c r="B227" s="145"/>
      <c r="C227" s="145"/>
      <c r="D227" s="145"/>
      <c r="E227" s="145"/>
      <c r="F227" s="145"/>
      <c r="G227" s="145"/>
      <c r="H227" s="145"/>
      <c r="I227" s="145"/>
      <c r="J227" s="145"/>
      <c r="K227" s="145"/>
      <c r="L227" s="145"/>
      <c r="M227" s="145"/>
      <c r="N227" s="145"/>
      <c r="O227" s="145"/>
    </row>
    <row r="228" spans="1:15">
      <c r="A228" s="145"/>
      <c r="B228" s="145"/>
      <c r="C228" s="145"/>
      <c r="D228" s="145"/>
      <c r="E228" s="145"/>
      <c r="F228" s="145"/>
      <c r="G228" s="145"/>
      <c r="H228" s="145"/>
      <c r="I228" s="145"/>
      <c r="J228" s="145"/>
      <c r="K228" s="145"/>
      <c r="L228" s="145"/>
      <c r="M228" s="145"/>
      <c r="N228" s="145"/>
      <c r="O228" s="145"/>
    </row>
    <row r="229" spans="1:15">
      <c r="A229" s="145"/>
      <c r="B229" s="145"/>
      <c r="C229" s="145"/>
      <c r="D229" s="145"/>
      <c r="E229" s="145"/>
      <c r="F229" s="145"/>
      <c r="G229" s="145"/>
      <c r="H229" s="145"/>
      <c r="I229" s="145"/>
      <c r="J229" s="145"/>
      <c r="K229" s="145"/>
      <c r="L229" s="145"/>
      <c r="M229" s="145"/>
      <c r="N229" s="145"/>
      <c r="O229" s="145"/>
    </row>
    <row r="230" spans="1:15">
      <c r="A230" s="145"/>
      <c r="B230" s="145"/>
      <c r="C230" s="145"/>
      <c r="D230" s="145"/>
      <c r="E230" s="145"/>
      <c r="F230" s="145"/>
      <c r="G230" s="145"/>
      <c r="H230" s="145"/>
      <c r="I230" s="145"/>
      <c r="J230" s="145"/>
      <c r="K230" s="145"/>
      <c r="L230" s="145"/>
      <c r="M230" s="145"/>
      <c r="N230" s="145"/>
      <c r="O230" s="145"/>
    </row>
    <row r="231" spans="1:15">
      <c r="A231" s="145"/>
      <c r="B231" s="145"/>
      <c r="C231" s="145"/>
      <c r="D231" s="145"/>
      <c r="E231" s="145"/>
      <c r="F231" s="145"/>
      <c r="G231" s="145"/>
      <c r="H231" s="145"/>
      <c r="I231" s="145"/>
      <c r="J231" s="145"/>
      <c r="K231" s="145"/>
      <c r="L231" s="145"/>
      <c r="M231" s="145"/>
      <c r="N231" s="145"/>
      <c r="O231" s="145"/>
    </row>
    <row r="232" spans="1:15">
      <c r="A232" s="145"/>
      <c r="B232" s="145"/>
      <c r="C232" s="145"/>
      <c r="D232" s="145"/>
      <c r="E232" s="145"/>
      <c r="F232" s="145"/>
      <c r="G232" s="145"/>
      <c r="H232" s="145"/>
      <c r="I232" s="145"/>
      <c r="J232" s="145"/>
      <c r="K232" s="145"/>
      <c r="L232" s="145"/>
      <c r="M232" s="145"/>
      <c r="N232" s="145"/>
      <c r="O232" s="145"/>
    </row>
    <row r="233" spans="1:15">
      <c r="A233" s="145"/>
      <c r="B233" s="145"/>
      <c r="C233" s="145"/>
      <c r="D233" s="145"/>
      <c r="E233" s="145"/>
      <c r="F233" s="145"/>
      <c r="G233" s="145"/>
      <c r="H233" s="145"/>
      <c r="I233" s="145"/>
      <c r="J233" s="145"/>
      <c r="K233" s="145"/>
      <c r="L233" s="145"/>
      <c r="M233" s="145"/>
      <c r="N233" s="145"/>
      <c r="O233" s="145"/>
    </row>
    <row r="234" spans="1:15">
      <c r="A234" s="145"/>
      <c r="B234" s="145"/>
      <c r="C234" s="145"/>
      <c r="D234" s="145"/>
      <c r="E234" s="145"/>
      <c r="F234" s="145"/>
      <c r="G234" s="145"/>
      <c r="H234" s="145"/>
      <c r="I234" s="145"/>
      <c r="J234" s="145"/>
      <c r="K234" s="145"/>
      <c r="L234" s="145"/>
      <c r="M234" s="145"/>
      <c r="N234" s="145"/>
      <c r="O234" s="145"/>
    </row>
    <row r="235" spans="1:15">
      <c r="A235" s="145"/>
      <c r="B235" s="145"/>
      <c r="C235" s="145"/>
      <c r="D235" s="145"/>
      <c r="E235" s="145"/>
      <c r="F235" s="145"/>
      <c r="G235" s="145"/>
      <c r="H235" s="145"/>
      <c r="I235" s="145"/>
      <c r="J235" s="145"/>
      <c r="K235" s="145"/>
      <c r="L235" s="145"/>
      <c r="M235" s="145"/>
      <c r="N235" s="145"/>
      <c r="O235" s="145"/>
    </row>
    <row r="236" spans="1:15">
      <c r="A236" s="145"/>
      <c r="B236" s="145"/>
      <c r="C236" s="145"/>
      <c r="D236" s="145"/>
      <c r="E236" s="145"/>
      <c r="F236" s="145"/>
      <c r="G236" s="145"/>
      <c r="H236" s="145"/>
      <c r="I236" s="145"/>
      <c r="J236" s="145"/>
      <c r="K236" s="145"/>
      <c r="L236" s="145"/>
      <c r="M236" s="145"/>
      <c r="N236" s="145"/>
      <c r="O236" s="145"/>
    </row>
  </sheetData>
  <mergeCells count="22">
    <mergeCell ref="C10:C15"/>
    <mergeCell ref="D10:D15"/>
    <mergeCell ref="F68:G68"/>
    <mergeCell ref="I68:K68"/>
    <mergeCell ref="A1:N1"/>
    <mergeCell ref="E4:O5"/>
    <mergeCell ref="F63:G63"/>
    <mergeCell ref="F65:G65"/>
    <mergeCell ref="I65:K65"/>
    <mergeCell ref="A4:C4"/>
    <mergeCell ref="D4:D5"/>
    <mergeCell ref="A6:C6"/>
    <mergeCell ref="A8:A19"/>
    <mergeCell ref="B9:B19"/>
    <mergeCell ref="F69:G69"/>
    <mergeCell ref="I69:K69"/>
    <mergeCell ref="C17:C22"/>
    <mergeCell ref="D17:D22"/>
    <mergeCell ref="I66:K66"/>
    <mergeCell ref="F67:G67"/>
    <mergeCell ref="I67:K67"/>
    <mergeCell ref="F66:G66"/>
  </mergeCells>
  <phoneticPr fontId="2" type="noConversion"/>
  <pageMargins left="0.7" right="0.7" top="0.75" bottom="0.75" header="0.3" footer="0.3"/>
  <pageSetup paperSize="9" scale="57" orientation="portrait" horizontalDpi="300" verticalDpi="300" r:id="rId1"/>
  <rowBreaks count="1" manualBreakCount="1">
    <brk id="69"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9"/>
  <sheetViews>
    <sheetView view="pageBreakPreview" zoomScaleNormal="100" zoomScaleSheetLayoutView="100" workbookViewId="0">
      <selection activeCell="E4" sqref="E4"/>
    </sheetView>
  </sheetViews>
  <sheetFormatPr defaultRowHeight="20.100000000000001" customHeight="1"/>
  <cols>
    <col min="1" max="1" width="17.109375" style="2" customWidth="1"/>
    <col min="2" max="2" width="11.88671875" style="2" customWidth="1"/>
    <col min="3" max="3" width="20.109375" style="2" customWidth="1"/>
    <col min="4" max="4" width="15.6640625" style="3" customWidth="1"/>
    <col min="5" max="5" width="13.21875" style="3" customWidth="1"/>
    <col min="6" max="6" width="13.109375" style="3" customWidth="1"/>
    <col min="7" max="16384" width="8.88671875" style="3"/>
  </cols>
  <sheetData>
    <row r="1" spans="1:6" ht="52.5" customHeight="1">
      <c r="A1" s="1395" t="s">
        <v>278</v>
      </c>
      <c r="B1" s="1395"/>
      <c r="C1" s="1395"/>
      <c r="D1" s="1395"/>
      <c r="E1" s="1395"/>
      <c r="F1" s="1395"/>
    </row>
    <row r="2" spans="1:6" s="4" customFormat="1" ht="18.75" customHeight="1">
      <c r="A2" s="31"/>
      <c r="B2" s="31"/>
      <c r="C2" s="31"/>
      <c r="F2" s="45" t="s">
        <v>41</v>
      </c>
    </row>
    <row r="3" spans="1:6" ht="40.5" customHeight="1">
      <c r="A3" s="573" t="s">
        <v>182</v>
      </c>
      <c r="B3" s="573" t="s">
        <v>183</v>
      </c>
      <c r="C3" s="573" t="s">
        <v>184</v>
      </c>
      <c r="D3" s="573" t="s">
        <v>185</v>
      </c>
      <c r="E3" s="573" t="s">
        <v>186</v>
      </c>
      <c r="F3" s="573" t="s">
        <v>187</v>
      </c>
    </row>
    <row r="4" spans="1:6" ht="40.5" customHeight="1">
      <c r="A4" s="109" t="s">
        <v>188</v>
      </c>
      <c r="B4" s="107"/>
      <c r="C4" s="107"/>
      <c r="D4" s="108"/>
      <c r="E4" s="108">
        <f>SUM(E5:E8)</f>
        <v>209132640</v>
      </c>
      <c r="F4" s="108"/>
    </row>
    <row r="5" spans="1:6" ht="40.5" customHeight="1">
      <c r="A5" s="109" t="s">
        <v>189</v>
      </c>
      <c r="B5" s="109" t="s">
        <v>190</v>
      </c>
      <c r="C5" s="109" t="s">
        <v>191</v>
      </c>
      <c r="D5" s="110" t="s">
        <v>192</v>
      </c>
      <c r="E5" s="574">
        <f>'교부 결정서'!D11</f>
        <v>65077600</v>
      </c>
      <c r="F5" s="110"/>
    </row>
    <row r="6" spans="1:6" ht="40.5" customHeight="1">
      <c r="A6" s="109" t="s">
        <v>193</v>
      </c>
      <c r="B6" s="109" t="s">
        <v>194</v>
      </c>
      <c r="C6" s="109" t="s">
        <v>197</v>
      </c>
      <c r="D6" s="111" t="s">
        <v>198</v>
      </c>
      <c r="E6" s="574">
        <f>'교부 결정서'!D12</f>
        <v>45678140</v>
      </c>
      <c r="F6" s="110"/>
    </row>
    <row r="7" spans="1:6" ht="40.5" customHeight="1">
      <c r="A7" s="109" t="s">
        <v>195</v>
      </c>
      <c r="B7" s="109" t="s">
        <v>194</v>
      </c>
      <c r="C7" s="109" t="s">
        <v>201</v>
      </c>
      <c r="D7" s="111" t="s">
        <v>199</v>
      </c>
      <c r="E7" s="574">
        <f>'교부 결정서'!D13</f>
        <v>45997000</v>
      </c>
      <c r="F7" s="110"/>
    </row>
    <row r="8" spans="1:6" ht="40.5" customHeight="1">
      <c r="A8" s="109" t="s">
        <v>196</v>
      </c>
      <c r="B8" s="109" t="s">
        <v>190</v>
      </c>
      <c r="C8" s="109" t="s">
        <v>200</v>
      </c>
      <c r="D8" s="110" t="s">
        <v>15</v>
      </c>
      <c r="E8" s="574">
        <f>'교부 결정서'!D14</f>
        <v>52379900</v>
      </c>
      <c r="F8" s="110"/>
    </row>
    <row r="9" spans="1:6" ht="20.100000000000001" customHeight="1">
      <c r="A9" s="5"/>
      <c r="B9" s="5"/>
      <c r="C9" s="5"/>
      <c r="D9" s="5"/>
      <c r="E9" s="5"/>
      <c r="F9" s="5"/>
    </row>
  </sheetData>
  <mergeCells count="1">
    <mergeCell ref="A1:F1"/>
  </mergeCells>
  <phoneticPr fontId="2" type="noConversion"/>
  <printOptions horizontalCentered="1"/>
  <pageMargins left="0.15748031496062992" right="0.15748031496062992" top="0.75" bottom="0.48" header="0.51181102362204722" footer="0.17"/>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30"/>
  <sheetViews>
    <sheetView view="pageBreakPreview" zoomScaleNormal="100" zoomScaleSheetLayoutView="100" workbookViewId="0">
      <selection activeCell="F7" sqref="F7"/>
    </sheetView>
  </sheetViews>
  <sheetFormatPr defaultRowHeight="13.5"/>
  <cols>
    <col min="4" max="4" width="10.77734375" customWidth="1"/>
    <col min="7" max="7" width="3.5546875" customWidth="1"/>
    <col min="11" max="11" width="10.44140625" customWidth="1"/>
    <col min="260" max="260" width="10.77734375" customWidth="1"/>
    <col min="263" max="263" width="3.5546875" customWidth="1"/>
    <col min="267" max="267" width="10.44140625" customWidth="1"/>
    <col min="516" max="516" width="10.77734375" customWidth="1"/>
    <col min="519" max="519" width="3.5546875" customWidth="1"/>
    <col min="523" max="523" width="10.44140625" customWidth="1"/>
    <col min="772" max="772" width="10.77734375" customWidth="1"/>
    <col min="775" max="775" width="3.5546875" customWidth="1"/>
    <col min="779" max="779" width="10.44140625" customWidth="1"/>
    <col min="1028" max="1028" width="10.77734375" customWidth="1"/>
    <col min="1031" max="1031" width="3.5546875" customWidth="1"/>
    <col min="1035" max="1035" width="10.44140625" customWidth="1"/>
    <col min="1284" max="1284" width="10.77734375" customWidth="1"/>
    <col min="1287" max="1287" width="3.5546875" customWidth="1"/>
    <col min="1291" max="1291" width="10.44140625" customWidth="1"/>
    <col min="1540" max="1540" width="10.77734375" customWidth="1"/>
    <col min="1543" max="1543" width="3.5546875" customWidth="1"/>
    <col min="1547" max="1547" width="10.44140625" customWidth="1"/>
    <col min="1796" max="1796" width="10.77734375" customWidth="1"/>
    <col min="1799" max="1799" width="3.5546875" customWidth="1"/>
    <col min="1803" max="1803" width="10.44140625" customWidth="1"/>
    <col min="2052" max="2052" width="10.77734375" customWidth="1"/>
    <col min="2055" max="2055" width="3.5546875" customWidth="1"/>
    <col min="2059" max="2059" width="10.44140625" customWidth="1"/>
    <col min="2308" max="2308" width="10.77734375" customWidth="1"/>
    <col min="2311" max="2311" width="3.5546875" customWidth="1"/>
    <col min="2315" max="2315" width="10.44140625" customWidth="1"/>
    <col min="2564" max="2564" width="10.77734375" customWidth="1"/>
    <col min="2567" max="2567" width="3.5546875" customWidth="1"/>
    <col min="2571" max="2571" width="10.44140625" customWidth="1"/>
    <col min="2820" max="2820" width="10.77734375" customWidth="1"/>
    <col min="2823" max="2823" width="3.5546875" customWidth="1"/>
    <col min="2827" max="2827" width="10.44140625" customWidth="1"/>
    <col min="3076" max="3076" width="10.77734375" customWidth="1"/>
    <col min="3079" max="3079" width="3.5546875" customWidth="1"/>
    <col min="3083" max="3083" width="10.44140625" customWidth="1"/>
    <col min="3332" max="3332" width="10.77734375" customWidth="1"/>
    <col min="3335" max="3335" width="3.5546875" customWidth="1"/>
    <col min="3339" max="3339" width="10.44140625" customWidth="1"/>
    <col min="3588" max="3588" width="10.77734375" customWidth="1"/>
    <col min="3591" max="3591" width="3.5546875" customWidth="1"/>
    <col min="3595" max="3595" width="10.44140625" customWidth="1"/>
    <col min="3844" max="3844" width="10.77734375" customWidth="1"/>
    <col min="3847" max="3847" width="3.5546875" customWidth="1"/>
    <col min="3851" max="3851" width="10.44140625" customWidth="1"/>
    <col min="4100" max="4100" width="10.77734375" customWidth="1"/>
    <col min="4103" max="4103" width="3.5546875" customWidth="1"/>
    <col min="4107" max="4107" width="10.44140625" customWidth="1"/>
    <col min="4356" max="4356" width="10.77734375" customWidth="1"/>
    <col min="4359" max="4359" width="3.5546875" customWidth="1"/>
    <col min="4363" max="4363" width="10.44140625" customWidth="1"/>
    <col min="4612" max="4612" width="10.77734375" customWidth="1"/>
    <col min="4615" max="4615" width="3.5546875" customWidth="1"/>
    <col min="4619" max="4619" width="10.44140625" customWidth="1"/>
    <col min="4868" max="4868" width="10.77734375" customWidth="1"/>
    <col min="4871" max="4871" width="3.5546875" customWidth="1"/>
    <col min="4875" max="4875" width="10.44140625" customWidth="1"/>
    <col min="5124" max="5124" width="10.77734375" customWidth="1"/>
    <col min="5127" max="5127" width="3.5546875" customWidth="1"/>
    <col min="5131" max="5131" width="10.44140625" customWidth="1"/>
    <col min="5380" max="5380" width="10.77734375" customWidth="1"/>
    <col min="5383" max="5383" width="3.5546875" customWidth="1"/>
    <col min="5387" max="5387" width="10.44140625" customWidth="1"/>
    <col min="5636" max="5636" width="10.77734375" customWidth="1"/>
    <col min="5639" max="5639" width="3.5546875" customWidth="1"/>
    <col min="5643" max="5643" width="10.44140625" customWidth="1"/>
    <col min="5892" max="5892" width="10.77734375" customWidth="1"/>
    <col min="5895" max="5895" width="3.5546875" customWidth="1"/>
    <col min="5899" max="5899" width="10.44140625" customWidth="1"/>
    <col min="6148" max="6148" width="10.77734375" customWidth="1"/>
    <col min="6151" max="6151" width="3.5546875" customWidth="1"/>
    <col min="6155" max="6155" width="10.44140625" customWidth="1"/>
    <col min="6404" max="6404" width="10.77734375" customWidth="1"/>
    <col min="6407" max="6407" width="3.5546875" customWidth="1"/>
    <col min="6411" max="6411" width="10.44140625" customWidth="1"/>
    <col min="6660" max="6660" width="10.77734375" customWidth="1"/>
    <col min="6663" max="6663" width="3.5546875" customWidth="1"/>
    <col min="6667" max="6667" width="10.44140625" customWidth="1"/>
    <col min="6916" max="6916" width="10.77734375" customWidth="1"/>
    <col min="6919" max="6919" width="3.5546875" customWidth="1"/>
    <col min="6923" max="6923" width="10.44140625" customWidth="1"/>
    <col min="7172" max="7172" width="10.77734375" customWidth="1"/>
    <col min="7175" max="7175" width="3.5546875" customWidth="1"/>
    <col min="7179" max="7179" width="10.44140625" customWidth="1"/>
    <col min="7428" max="7428" width="10.77734375" customWidth="1"/>
    <col min="7431" max="7431" width="3.5546875" customWidth="1"/>
    <col min="7435" max="7435" width="10.44140625" customWidth="1"/>
    <col min="7684" max="7684" width="10.77734375" customWidth="1"/>
    <col min="7687" max="7687" width="3.5546875" customWidth="1"/>
    <col min="7691" max="7691" width="10.44140625" customWidth="1"/>
    <col min="7940" max="7940" width="10.77734375" customWidth="1"/>
    <col min="7943" max="7943" width="3.5546875" customWidth="1"/>
    <col min="7947" max="7947" width="10.44140625" customWidth="1"/>
    <col min="8196" max="8196" width="10.77734375" customWidth="1"/>
    <col min="8199" max="8199" width="3.5546875" customWidth="1"/>
    <col min="8203" max="8203" width="10.44140625" customWidth="1"/>
    <col min="8452" max="8452" width="10.77734375" customWidth="1"/>
    <col min="8455" max="8455" width="3.5546875" customWidth="1"/>
    <col min="8459" max="8459" width="10.44140625" customWidth="1"/>
    <col min="8708" max="8708" width="10.77734375" customWidth="1"/>
    <col min="8711" max="8711" width="3.5546875" customWidth="1"/>
    <col min="8715" max="8715" width="10.44140625" customWidth="1"/>
    <col min="8964" max="8964" width="10.77734375" customWidth="1"/>
    <col min="8967" max="8967" width="3.5546875" customWidth="1"/>
    <col min="8971" max="8971" width="10.44140625" customWidth="1"/>
    <col min="9220" max="9220" width="10.77734375" customWidth="1"/>
    <col min="9223" max="9223" width="3.5546875" customWidth="1"/>
    <col min="9227" max="9227" width="10.44140625" customWidth="1"/>
    <col min="9476" max="9476" width="10.77734375" customWidth="1"/>
    <col min="9479" max="9479" width="3.5546875" customWidth="1"/>
    <col min="9483" max="9483" width="10.44140625" customWidth="1"/>
    <col min="9732" max="9732" width="10.77734375" customWidth="1"/>
    <col min="9735" max="9735" width="3.5546875" customWidth="1"/>
    <col min="9739" max="9739" width="10.44140625" customWidth="1"/>
    <col min="9988" max="9988" width="10.77734375" customWidth="1"/>
    <col min="9991" max="9991" width="3.5546875" customWidth="1"/>
    <col min="9995" max="9995" width="10.44140625" customWidth="1"/>
    <col min="10244" max="10244" width="10.77734375" customWidth="1"/>
    <col min="10247" max="10247" width="3.5546875" customWidth="1"/>
    <col min="10251" max="10251" width="10.44140625" customWidth="1"/>
    <col min="10500" max="10500" width="10.77734375" customWidth="1"/>
    <col min="10503" max="10503" width="3.5546875" customWidth="1"/>
    <col min="10507" max="10507" width="10.44140625" customWidth="1"/>
    <col min="10756" max="10756" width="10.77734375" customWidth="1"/>
    <col min="10759" max="10759" width="3.5546875" customWidth="1"/>
    <col min="10763" max="10763" width="10.44140625" customWidth="1"/>
    <col min="11012" max="11012" width="10.77734375" customWidth="1"/>
    <col min="11015" max="11015" width="3.5546875" customWidth="1"/>
    <col min="11019" max="11019" width="10.44140625" customWidth="1"/>
    <col min="11268" max="11268" width="10.77734375" customWidth="1"/>
    <col min="11271" max="11271" width="3.5546875" customWidth="1"/>
    <col min="11275" max="11275" width="10.44140625" customWidth="1"/>
    <col min="11524" max="11524" width="10.77734375" customWidth="1"/>
    <col min="11527" max="11527" width="3.5546875" customWidth="1"/>
    <col min="11531" max="11531" width="10.44140625" customWidth="1"/>
    <col min="11780" max="11780" width="10.77734375" customWidth="1"/>
    <col min="11783" max="11783" width="3.5546875" customWidth="1"/>
    <col min="11787" max="11787" width="10.44140625" customWidth="1"/>
    <col min="12036" max="12036" width="10.77734375" customWidth="1"/>
    <col min="12039" max="12039" width="3.5546875" customWidth="1"/>
    <col min="12043" max="12043" width="10.44140625" customWidth="1"/>
    <col min="12292" max="12292" width="10.77734375" customWidth="1"/>
    <col min="12295" max="12295" width="3.5546875" customWidth="1"/>
    <col min="12299" max="12299" width="10.44140625" customWidth="1"/>
    <col min="12548" max="12548" width="10.77734375" customWidth="1"/>
    <col min="12551" max="12551" width="3.5546875" customWidth="1"/>
    <col min="12555" max="12555" width="10.44140625" customWidth="1"/>
    <col min="12804" max="12804" width="10.77734375" customWidth="1"/>
    <col min="12807" max="12807" width="3.5546875" customWidth="1"/>
    <col min="12811" max="12811" width="10.44140625" customWidth="1"/>
    <col min="13060" max="13060" width="10.77734375" customWidth="1"/>
    <col min="13063" max="13063" width="3.5546875" customWidth="1"/>
    <col min="13067" max="13067" width="10.44140625" customWidth="1"/>
    <col min="13316" max="13316" width="10.77734375" customWidth="1"/>
    <col min="13319" max="13319" width="3.5546875" customWidth="1"/>
    <col min="13323" max="13323" width="10.44140625" customWidth="1"/>
    <col min="13572" max="13572" width="10.77734375" customWidth="1"/>
    <col min="13575" max="13575" width="3.5546875" customWidth="1"/>
    <col min="13579" max="13579" width="10.44140625" customWidth="1"/>
    <col min="13828" max="13828" width="10.77734375" customWidth="1"/>
    <col min="13831" max="13831" width="3.5546875" customWidth="1"/>
    <col min="13835" max="13835" width="10.44140625" customWidth="1"/>
    <col min="14084" max="14084" width="10.77734375" customWidth="1"/>
    <col min="14087" max="14087" width="3.5546875" customWidth="1"/>
    <col min="14091" max="14091" width="10.44140625" customWidth="1"/>
    <col min="14340" max="14340" width="10.77734375" customWidth="1"/>
    <col min="14343" max="14343" width="3.5546875" customWidth="1"/>
    <col min="14347" max="14347" width="10.44140625" customWidth="1"/>
    <col min="14596" max="14596" width="10.77734375" customWidth="1"/>
    <col min="14599" max="14599" width="3.5546875" customWidth="1"/>
    <col min="14603" max="14603" width="10.44140625" customWidth="1"/>
    <col min="14852" max="14852" width="10.77734375" customWidth="1"/>
    <col min="14855" max="14855" width="3.5546875" customWidth="1"/>
    <col min="14859" max="14859" width="10.44140625" customWidth="1"/>
    <col min="15108" max="15108" width="10.77734375" customWidth="1"/>
    <col min="15111" max="15111" width="3.5546875" customWidth="1"/>
    <col min="15115" max="15115" width="10.44140625" customWidth="1"/>
    <col min="15364" max="15364" width="10.77734375" customWidth="1"/>
    <col min="15367" max="15367" width="3.5546875" customWidth="1"/>
    <col min="15371" max="15371" width="10.44140625" customWidth="1"/>
    <col min="15620" max="15620" width="10.77734375" customWidth="1"/>
    <col min="15623" max="15623" width="3.5546875" customWidth="1"/>
    <col min="15627" max="15627" width="10.44140625" customWidth="1"/>
    <col min="15876" max="15876" width="10.77734375" customWidth="1"/>
    <col min="15879" max="15879" width="3.5546875" customWidth="1"/>
    <col min="15883" max="15883" width="10.44140625" customWidth="1"/>
    <col min="16132" max="16132" width="10.77734375" customWidth="1"/>
    <col min="16135" max="16135" width="3.5546875" customWidth="1"/>
    <col min="16139" max="16139" width="10.44140625" customWidth="1"/>
  </cols>
  <sheetData>
    <row r="9" spans="1:14" ht="13.5" customHeight="1">
      <c r="A9" s="837"/>
      <c r="B9" s="1481" t="s">
        <v>401</v>
      </c>
      <c r="C9" s="1482"/>
      <c r="D9" s="1482"/>
      <c r="E9" s="1482"/>
      <c r="F9" s="1482"/>
      <c r="G9" s="1482"/>
      <c r="H9" s="1482"/>
      <c r="I9" s="1482"/>
      <c r="J9" s="1482"/>
      <c r="K9" s="1482"/>
      <c r="L9" s="1482"/>
      <c r="M9" s="1482"/>
      <c r="N9" s="837"/>
    </row>
    <row r="10" spans="1:14" ht="13.5" customHeight="1">
      <c r="A10" s="837"/>
      <c r="B10" s="1482"/>
      <c r="C10" s="1482"/>
      <c r="D10" s="1482"/>
      <c r="E10" s="1482"/>
      <c r="F10" s="1482"/>
      <c r="G10" s="1482"/>
      <c r="H10" s="1482"/>
      <c r="I10" s="1482"/>
      <c r="J10" s="1482"/>
      <c r="K10" s="1482"/>
      <c r="L10" s="1482"/>
      <c r="M10" s="1482"/>
      <c r="N10" s="837"/>
    </row>
    <row r="11" spans="1:14" ht="13.5" customHeight="1">
      <c r="A11" s="837"/>
      <c r="B11" s="1482"/>
      <c r="C11" s="1482"/>
      <c r="D11" s="1482"/>
      <c r="E11" s="1482"/>
      <c r="F11" s="1482"/>
      <c r="G11" s="1482"/>
      <c r="H11" s="1482"/>
      <c r="I11" s="1482"/>
      <c r="J11" s="1482"/>
      <c r="K11" s="1482"/>
      <c r="L11" s="1482"/>
      <c r="M11" s="1482"/>
      <c r="N11" s="837"/>
    </row>
    <row r="12" spans="1:14" ht="13.5" customHeight="1">
      <c r="A12" s="837"/>
      <c r="B12" s="1482"/>
      <c r="C12" s="1482"/>
      <c r="D12" s="1482"/>
      <c r="E12" s="1482"/>
      <c r="F12" s="1482"/>
      <c r="G12" s="1482"/>
      <c r="H12" s="1482"/>
      <c r="I12" s="1482"/>
      <c r="J12" s="1482"/>
      <c r="K12" s="1482"/>
      <c r="L12" s="1482"/>
      <c r="M12" s="1482"/>
      <c r="N12" s="837"/>
    </row>
    <row r="13" spans="1:14">
      <c r="B13" s="1482"/>
      <c r="C13" s="1482"/>
      <c r="D13" s="1482"/>
      <c r="E13" s="1482"/>
      <c r="F13" s="1482"/>
      <c r="G13" s="1482"/>
      <c r="H13" s="1482"/>
      <c r="I13" s="1482"/>
      <c r="J13" s="1482"/>
      <c r="K13" s="1482"/>
      <c r="L13" s="1482"/>
      <c r="M13" s="1482"/>
    </row>
    <row r="14" spans="1:14">
      <c r="B14" s="1482"/>
      <c r="C14" s="1482"/>
      <c r="D14" s="1482"/>
      <c r="E14" s="1482"/>
      <c r="F14" s="1482"/>
      <c r="G14" s="1482"/>
      <c r="H14" s="1482"/>
      <c r="I14" s="1482"/>
      <c r="J14" s="1482"/>
      <c r="K14" s="1482"/>
      <c r="L14" s="1482"/>
      <c r="M14" s="1482"/>
    </row>
    <row r="15" spans="1:14">
      <c r="B15" s="1482"/>
      <c r="C15" s="1482"/>
      <c r="D15" s="1482"/>
      <c r="E15" s="1482"/>
      <c r="F15" s="1482"/>
      <c r="G15" s="1482"/>
      <c r="H15" s="1482"/>
      <c r="I15" s="1482"/>
      <c r="J15" s="1482"/>
      <c r="K15" s="1482"/>
      <c r="L15" s="1482"/>
      <c r="M15" s="1482"/>
    </row>
    <row r="16" spans="1:14">
      <c r="B16" s="1482"/>
      <c r="C16" s="1482"/>
      <c r="D16" s="1482"/>
      <c r="E16" s="1482"/>
      <c r="F16" s="1482"/>
      <c r="G16" s="1482"/>
      <c r="H16" s="1482"/>
      <c r="I16" s="1482"/>
      <c r="J16" s="1482"/>
      <c r="K16" s="1482"/>
      <c r="L16" s="1482"/>
      <c r="M16" s="1482"/>
    </row>
    <row r="20" spans="6:9">
      <c r="F20" s="1480" t="s">
        <v>398</v>
      </c>
      <c r="G20" s="1480"/>
      <c r="H20" s="1480"/>
      <c r="I20" s="1480"/>
    </row>
    <row r="21" spans="6:9" ht="13.5" customHeight="1">
      <c r="F21" s="1480"/>
      <c r="G21" s="1480"/>
      <c r="H21" s="1480"/>
      <c r="I21" s="1480"/>
    </row>
    <row r="22" spans="6:9" ht="13.5" customHeight="1">
      <c r="F22" s="1480"/>
      <c r="G22" s="1480"/>
      <c r="H22" s="1480"/>
      <c r="I22" s="1480"/>
    </row>
    <row r="23" spans="6:9" ht="13.5" customHeight="1">
      <c r="F23" s="1480"/>
      <c r="G23" s="1480"/>
      <c r="H23" s="1480"/>
      <c r="I23" s="1480"/>
    </row>
    <row r="28" spans="6:9" ht="20.25">
      <c r="G28" s="838"/>
      <c r="H28" s="839" t="s">
        <v>399</v>
      </c>
    </row>
    <row r="29" spans="6:9" ht="20.25">
      <c r="G29" s="838"/>
      <c r="H29" s="839" t="s">
        <v>400</v>
      </c>
    </row>
    <row r="30" spans="6:9" ht="16.5" customHeight="1"/>
  </sheetData>
  <mergeCells count="2">
    <mergeCell ref="F20:I23"/>
    <mergeCell ref="B9:M16"/>
  </mergeCells>
  <phoneticPr fontId="2" type="noConversion"/>
  <pageMargins left="0.70866141732283472" right="0.39370078740157483" top="0.74803149606299213" bottom="0.74803149606299213" header="0.31496062992125984" footer="0.31496062992125984"/>
  <pageSetup paperSize="9" scale="90"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17</vt:i4>
      </vt:variant>
    </vt:vector>
  </HeadingPairs>
  <TitlesOfParts>
    <vt:vector size="35" baseType="lpstr">
      <vt:lpstr>교부 결정서</vt:lpstr>
      <vt:lpstr>분기별교부내역</vt:lpstr>
      <vt:lpstr>3분기교부내역</vt:lpstr>
      <vt:lpstr>동부</vt:lpstr>
      <vt:lpstr>서부</vt:lpstr>
      <vt:lpstr>남부</vt:lpstr>
      <vt:lpstr>북부</vt:lpstr>
      <vt:lpstr>지급계좌</vt:lpstr>
      <vt:lpstr>표지</vt:lpstr>
      <vt:lpstr>예산총칙</vt:lpstr>
      <vt:lpstr>총괄표</vt:lpstr>
      <vt:lpstr>세입예산서</vt:lpstr>
      <vt:lpstr>세출예산서</vt:lpstr>
      <vt:lpstr>보조금</vt:lpstr>
      <vt:lpstr>후원금</vt:lpstr>
      <vt:lpstr>잡수입</vt:lpstr>
      <vt:lpstr>보수일람표</vt:lpstr>
      <vt:lpstr>보조금명세서</vt:lpstr>
      <vt:lpstr>'3분기교부내역'!Print_Area</vt:lpstr>
      <vt:lpstr>'교부 결정서'!Print_Area</vt:lpstr>
      <vt:lpstr>남부!Print_Area</vt:lpstr>
      <vt:lpstr>동부!Print_Area</vt:lpstr>
      <vt:lpstr>보조금!Print_Area</vt:lpstr>
      <vt:lpstr>북부!Print_Area</vt:lpstr>
      <vt:lpstr>서부!Print_Area</vt:lpstr>
      <vt:lpstr>세입예산서!Print_Area</vt:lpstr>
      <vt:lpstr>세출예산서!Print_Area</vt:lpstr>
      <vt:lpstr>잡수입!Print_Area</vt:lpstr>
      <vt:lpstr>후원금!Print_Area</vt:lpstr>
      <vt:lpstr>남부!Print_Titles</vt:lpstr>
      <vt:lpstr>보조금!Print_Titles</vt:lpstr>
      <vt:lpstr>세입예산서!Print_Titles</vt:lpstr>
      <vt:lpstr>세출예산서!Print_Titles</vt:lpstr>
      <vt:lpstr>잡수입!Print_Titles</vt:lpstr>
      <vt:lpstr>후원금!Print_Titles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2018-11-20T07:44:49Z</cp:lastPrinted>
  <dcterms:created xsi:type="dcterms:W3CDTF">2006-10-21T09:47:28Z</dcterms:created>
  <dcterms:modified xsi:type="dcterms:W3CDTF">2019-01-04T06:40:25Z</dcterms:modified>
</cp:coreProperties>
</file>